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80" yWindow="65076" windowWidth="26880" windowHeight="11420" activeTab="0"/>
  </bookViews>
  <sheets>
    <sheet name="Scale_to_Area" sheetId="1" r:id="rId1"/>
    <sheet name="Area_to_Scale" sheetId="2" r:id="rId2"/>
  </sheets>
  <definedNames>
    <definedName name="_xlnm.Print_Area" localSheetId="1">'Area_to_Scale'!$A$1:$C$26</definedName>
    <definedName name="_xlnm.Print_Area" localSheetId="0">'Scale_to_Area'!$A$1:$W$26</definedName>
    <definedName name="_xlnm.Print_Titles" localSheetId="0">'Scale_to_Area'!$A:$A</definedName>
  </definedNames>
  <calcPr fullCalcOnLoad="1"/>
</workbook>
</file>

<file path=xl/sharedStrings.xml><?xml version="1.0" encoding="utf-8"?>
<sst xmlns="http://schemas.openxmlformats.org/spreadsheetml/2006/main" count="144" uniqueCount="104">
  <si>
    <t>Scale</t>
  </si>
  <si>
    <t>Scale
Number
(SN)</t>
  </si>
  <si>
    <t>Representative
Fraction
(RF)</t>
  </si>
  <si>
    <t>Scale
Number
Area
(SNA)</t>
  </si>
  <si>
    <t>Representative
Fraction - Area
(RFA)</t>
  </si>
  <si>
    <t>Ground
Distance
= 1cm map</t>
  </si>
  <si>
    <t>Maximum
Location
Accuracy (MLA)
Manual (0.25mm)</t>
  </si>
  <si>
    <t>MLA
Auto (0.10mm)</t>
  </si>
  <si>
    <t>Ground area
= 1cm² map area</t>
  </si>
  <si>
    <t>Minimum Legible Area
(MLA)
Cornell Definition = 0.4cm²</t>
  </si>
  <si>
    <t>Minimum Legible Area
(MLA)
Vink Definition = 0.25cm²</t>
  </si>
  <si>
    <t>Maximum number of
field observations
(1 per map cm²)</t>
  </si>
  <si>
    <t>Minimum number of
field observations
(1 per 4 map cm²)</t>
  </si>
  <si>
    <t>m_g m_m</t>
  </si>
  <si>
    <t>m_m m_g</t>
  </si>
  <si>
    <t>m²_g m²_m</t>
  </si>
  <si>
    <t>m²_m m²_g</t>
  </si>
  <si>
    <t>m</t>
  </si>
  <si>
    <t>m²</t>
  </si>
  <si>
    <t>ha</t>
  </si>
  <si>
    <t>km²</t>
  </si>
  <si>
    <t>per km²</t>
  </si>
  <si>
    <t>ha per</t>
  </si>
  <si>
    <t>1:2 500</t>
  </si>
  <si>
    <t>1:4 000</t>
  </si>
  <si>
    <t>1:5 000</t>
  </si>
  <si>
    <t>1:7 500</t>
  </si>
  <si>
    <t>1:10 000</t>
  </si>
  <si>
    <t>1:12 000</t>
  </si>
  <si>
    <t>1:12 500</t>
  </si>
  <si>
    <t>1:15 000</t>
  </si>
  <si>
    <t>1:20 000</t>
  </si>
  <si>
    <t>1:24 000</t>
  </si>
  <si>
    <t>1:25 000</t>
  </si>
  <si>
    <t>1:30 000</t>
  </si>
  <si>
    <t>1:40 000</t>
  </si>
  <si>
    <t>1:50 000</t>
  </si>
  <si>
    <t>1:60 000</t>
  </si>
  <si>
    <t>1:62 500</t>
  </si>
  <si>
    <t>1:100 000</t>
  </si>
  <si>
    <t>1:125 000</t>
  </si>
  <si>
    <t>1:150 000</t>
  </si>
  <si>
    <t>1:200 000</t>
  </si>
  <si>
    <t>1:250 000</t>
  </si>
  <si>
    <t>1:300 000</t>
  </si>
  <si>
    <t>1:500 000</t>
  </si>
  <si>
    <t>1:1'000 000</t>
  </si>
  <si>
    <t>1:2'500 000</t>
  </si>
  <si>
    <t>1:3'000 000</t>
  </si>
  <si>
    <t>1:5'000 000</t>
  </si>
  <si>
    <t>Historical
Scales
(US measures)</t>
  </si>
  <si>
    <t>inches
per mile</t>
  </si>
  <si>
    <t>miles
per inch</t>
  </si>
  <si>
    <t>in²
per mile²</t>
  </si>
  <si>
    <t>mile²
per inch²</t>
  </si>
  <si>
    <t>acres
per inch²</t>
  </si>
  <si>
    <t>MLD
acres
Cornell</t>
  </si>
  <si>
    <t>MLD
acres
Vink</t>
  </si>
  <si>
    <t>MLD
acres
1/4"x1/4"</t>
  </si>
  <si>
    <t>1:7 920</t>
  </si>
  <si>
    <t>1:15 840</t>
  </si>
  <si>
    <t>1:31 680</t>
  </si>
  <si>
    <t>1:63 360</t>
  </si>
  <si>
    <t>1:126 720</t>
  </si>
  <si>
    <t>Conversion</t>
  </si>
  <si>
    <t>ft² per acre</t>
  </si>
  <si>
    <t>cm per in</t>
  </si>
  <si>
    <t>in per cm</t>
  </si>
  <si>
    <t>cm per ft</t>
  </si>
  <si>
    <t>cm per yd</t>
  </si>
  <si>
    <t>yd² per ha</t>
  </si>
  <si>
    <t>m per yd</t>
  </si>
  <si>
    <t>yd per m</t>
  </si>
  <si>
    <t>ft² per ha</t>
  </si>
  <si>
    <t>m² per yd²</t>
  </si>
  <si>
    <t>yd² per m²</t>
  </si>
  <si>
    <t>acre per ha</t>
  </si>
  <si>
    <t>ft² per m²</t>
  </si>
  <si>
    <t>ha per acre</t>
  </si>
  <si>
    <t>in² per cm²</t>
  </si>
  <si>
    <t>cm² per in²</t>
  </si>
  <si>
    <t>Map areas</t>
  </si>
  <si>
    <t>1/cm²</t>
  </si>
  <si>
    <t>cm²</t>
  </si>
  <si>
    <t>in²</t>
  </si>
  <si>
    <t>1/in²</t>
  </si>
  <si>
    <t>1/4"x1/4"</t>
  </si>
  <si>
    <t>1/5"x1/5"</t>
  </si>
  <si>
    <t>MLA</t>
  </si>
  <si>
    <t>Mininum
Scale
Cornell
(0.4cm² MLD)</t>
  </si>
  <si>
    <t>Mininum
Scale
Vink
(0.25cm² MLD)</t>
  </si>
  <si>
    <t>SN</t>
  </si>
  <si>
    <t>Calculator:</t>
  </si>
  <si>
    <t>Enter area (ha):</t>
  </si>
  <si>
    <t>Maximum SN:</t>
  </si>
  <si>
    <t>Cornell</t>
  </si>
  <si>
    <t>Vink</t>
  </si>
  <si>
    <t>Note: All SN to best 500</t>
  </si>
  <si>
    <t>1:1'500 000</t>
  </si>
  <si>
    <t>Grid resolution, m (4 pixels per Vink MLD)</t>
  </si>
  <si>
    <t>Grid resolution, m (16 pixels per Vink MLD)</t>
  </si>
  <si>
    <t>Grid resolution, m (4 pixels per CU MLD)</t>
  </si>
  <si>
    <t>Grid resolution, m (16 pixels per CU MLD)</t>
  </si>
  <si>
    <t>Grid resolution, m (1 pixels per Vink MLD)</t>
  </si>
</sst>
</file>

<file path=xl/styles.xml><?xml version="1.0" encoding="utf-8"?>
<styleSheet xmlns="http://schemas.openxmlformats.org/spreadsheetml/2006/main">
  <numFmts count="17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E+00"/>
    <numFmt numFmtId="177" formatCode="0.000"/>
    <numFmt numFmtId="178" formatCode="#,##0.0000"/>
    <numFmt numFmtId="179" formatCode="0.0000"/>
    <numFmt numFmtId="180" formatCode="#,##0.0"/>
  </numFmts>
  <fonts count="42">
    <font>
      <sz val="10"/>
      <name val="Arial Unicode MS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Unicode MS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indexed="8"/>
      <name val="宋体"/>
      <family val="2"/>
    </font>
    <font>
      <sz val="9"/>
      <name val="Arial Unicode MS"/>
      <family val="2"/>
    </font>
    <font>
      <u val="single"/>
      <sz val="10"/>
      <color indexed="12"/>
      <name val="Arial Unicode MS"/>
      <family val="2"/>
    </font>
    <font>
      <u val="single"/>
      <sz val="10"/>
      <color indexed="20"/>
      <name val="Arial Unicode M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0" fillId="30" borderId="6" applyNumberFormat="0" applyFon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7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7" applyNumberFormat="0" applyAlignment="0" applyProtection="0"/>
    <xf numFmtId="0" fontId="40" fillId="31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23" xfId="0" applyFont="1" applyFill="1" applyBorder="1" applyAlignment="1">
      <alignment horizontal="right"/>
    </xf>
    <xf numFmtId="3" fontId="1" fillId="0" borderId="24" xfId="0" applyNumberFormat="1" applyFont="1" applyBorder="1" applyAlignment="1">
      <alignment/>
    </xf>
    <xf numFmtId="176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77" fontId="1" fillId="0" borderId="24" xfId="0" applyNumberFormat="1" applyFont="1" applyBorder="1" applyAlignment="1">
      <alignment/>
    </xf>
    <xf numFmtId="177" fontId="1" fillId="0" borderId="26" xfId="0" applyNumberFormat="1" applyFont="1" applyBorder="1" applyAlignment="1">
      <alignment/>
    </xf>
    <xf numFmtId="178" fontId="1" fillId="0" borderId="28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9" fontId="2" fillId="33" borderId="23" xfId="0" applyNumberFormat="1" applyFont="1" applyFill="1" applyBorder="1" applyAlignment="1">
      <alignment horizontal="right"/>
    </xf>
    <xf numFmtId="3" fontId="1" fillId="0" borderId="29" xfId="0" applyNumberFormat="1" applyFont="1" applyBorder="1" applyAlignment="1">
      <alignment/>
    </xf>
    <xf numFmtId="176" fontId="1" fillId="0" borderId="30" xfId="0" applyNumberFormat="1" applyFont="1" applyBorder="1" applyAlignment="1">
      <alignment/>
    </xf>
    <xf numFmtId="176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77" fontId="1" fillId="0" borderId="29" xfId="0" applyNumberFormat="1" applyFont="1" applyBorder="1" applyAlignment="1">
      <alignment/>
    </xf>
    <xf numFmtId="177" fontId="1" fillId="0" borderId="31" xfId="0" applyNumberFormat="1" applyFont="1" applyBorder="1" applyAlignment="1">
      <alignment/>
    </xf>
    <xf numFmtId="178" fontId="1" fillId="0" borderId="33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179" fontId="1" fillId="0" borderId="33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2" fillId="33" borderId="34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3" fontId="1" fillId="0" borderId="36" xfId="0" applyNumberFormat="1" applyFont="1" applyBorder="1" applyAlignment="1">
      <alignment/>
    </xf>
    <xf numFmtId="176" fontId="1" fillId="0" borderId="37" xfId="0" applyNumberFormat="1" applyFont="1" applyBorder="1" applyAlignment="1">
      <alignment/>
    </xf>
    <xf numFmtId="176" fontId="1" fillId="0" borderId="38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38" xfId="0" applyNumberFormat="1" applyFont="1" applyBorder="1" applyAlignment="1">
      <alignment/>
    </xf>
    <xf numFmtId="178" fontId="1" fillId="0" borderId="40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179" fontId="1" fillId="0" borderId="40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0" fontId="2" fillId="33" borderId="41" xfId="0" applyFont="1" applyFill="1" applyBorder="1" applyAlignment="1">
      <alignment horizontal="right"/>
    </xf>
    <xf numFmtId="3" fontId="1" fillId="0" borderId="42" xfId="0" applyNumberFormat="1" applyFont="1" applyBorder="1" applyAlignment="1">
      <alignment/>
    </xf>
    <xf numFmtId="176" fontId="1" fillId="0" borderId="43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177" fontId="1" fillId="0" borderId="42" xfId="0" applyNumberFormat="1" applyFont="1" applyBorder="1" applyAlignment="1">
      <alignment/>
    </xf>
    <xf numFmtId="177" fontId="1" fillId="0" borderId="45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2" fillId="33" borderId="47" xfId="0" applyFont="1" applyFill="1" applyBorder="1" applyAlignment="1">
      <alignment horizontal="right"/>
    </xf>
    <xf numFmtId="3" fontId="1" fillId="0" borderId="48" xfId="0" applyNumberFormat="1" applyFont="1" applyBorder="1" applyAlignment="1">
      <alignment/>
    </xf>
    <xf numFmtId="176" fontId="1" fillId="0" borderId="49" xfId="0" applyNumberFormat="1" applyFont="1" applyBorder="1" applyAlignment="1">
      <alignment/>
    </xf>
    <xf numFmtId="176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177" fontId="1" fillId="0" borderId="4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0" fontId="2" fillId="33" borderId="33" xfId="0" applyFont="1" applyFill="1" applyBorder="1" applyAlignment="1">
      <alignment horizontal="right"/>
    </xf>
    <xf numFmtId="176" fontId="1" fillId="0" borderId="33" xfId="0" applyNumberFormat="1" applyFont="1" applyBorder="1" applyAlignment="1">
      <alignment/>
    </xf>
    <xf numFmtId="177" fontId="1" fillId="0" borderId="33" xfId="0" applyNumberFormat="1" applyFont="1" applyBorder="1" applyAlignment="1">
      <alignment/>
    </xf>
    <xf numFmtId="177" fontId="1" fillId="0" borderId="30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0" fillId="0" borderId="33" xfId="0" applyBorder="1" applyAlignment="1">
      <alignment/>
    </xf>
    <xf numFmtId="0" fontId="2" fillId="33" borderId="54" xfId="0" applyFont="1" applyFill="1" applyBorder="1" applyAlignment="1">
      <alignment horizontal="right"/>
    </xf>
    <xf numFmtId="3" fontId="1" fillId="0" borderId="55" xfId="0" applyNumberFormat="1" applyFont="1" applyBorder="1" applyAlignment="1">
      <alignment/>
    </xf>
    <xf numFmtId="176" fontId="1" fillId="0" borderId="56" xfId="0" applyNumberFormat="1" applyFont="1" applyBorder="1" applyAlignment="1">
      <alignment/>
    </xf>
    <xf numFmtId="176" fontId="1" fillId="0" borderId="5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77" fontId="1" fillId="0" borderId="55" xfId="0" applyNumberFormat="1" applyFont="1" applyBorder="1" applyAlignment="1">
      <alignment/>
    </xf>
    <xf numFmtId="177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4" fontId="1" fillId="0" borderId="57" xfId="0" applyNumberFormat="1" applyFont="1" applyBorder="1" applyAlignment="1">
      <alignment/>
    </xf>
    <xf numFmtId="2" fontId="1" fillId="0" borderId="58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3" xfId="0" applyFont="1" applyBorder="1" applyAlignment="1">
      <alignment wrapText="1"/>
    </xf>
    <xf numFmtId="0" fontId="1" fillId="0" borderId="5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33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" fontId="2" fillId="33" borderId="1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0" fillId="0" borderId="6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4" fontId="2" fillId="33" borderId="64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0" fontId="1" fillId="34" borderId="14" xfId="0" applyFont="1" applyFill="1" applyBorder="1" applyAlignment="1">
      <alignment/>
    </xf>
    <xf numFmtId="0" fontId="4" fillId="0" borderId="62" xfId="0" applyFont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3" fontId="1" fillId="35" borderId="52" xfId="0" applyNumberFormat="1" applyFont="1" applyFill="1" applyBorder="1" applyAlignment="1">
      <alignment/>
    </xf>
    <xf numFmtId="3" fontId="1" fillId="35" borderId="46" xfId="0" applyNumberFormat="1" applyFont="1" applyFill="1" applyBorder="1" applyAlignment="1">
      <alignment/>
    </xf>
    <xf numFmtId="0" fontId="0" fillId="0" borderId="62" xfId="0" applyBorder="1" applyAlignment="1">
      <alignment/>
    </xf>
    <xf numFmtId="0" fontId="0" fillId="0" borderId="54" xfId="0" applyBorder="1" applyAlignment="1">
      <alignment/>
    </xf>
    <xf numFmtId="0" fontId="0" fillId="0" borderId="65" xfId="0" applyBorder="1" applyAlignment="1">
      <alignment/>
    </xf>
    <xf numFmtId="0" fontId="0" fillId="0" borderId="61" xfId="0" applyBorder="1" applyAlignment="1">
      <alignment/>
    </xf>
    <xf numFmtId="4" fontId="2" fillId="33" borderId="17" xfId="0" applyNumberFormat="1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177" fontId="1" fillId="0" borderId="66" xfId="0" applyNumberFormat="1" applyFont="1" applyBorder="1" applyAlignment="1">
      <alignment/>
    </xf>
    <xf numFmtId="177" fontId="1" fillId="0" borderId="49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标题" xfId="42"/>
    <cellStyle name="标题 1" xfId="43"/>
    <cellStyle name="标题 2" xfId="44"/>
    <cellStyle name="标题 3" xfId="45"/>
    <cellStyle name="标题 4" xfId="46"/>
    <cellStyle name="检查单元格" xfId="47"/>
    <cellStyle name="汇总" xfId="48"/>
    <cellStyle name="注释" xfId="49"/>
    <cellStyle name="Percent" xfId="50"/>
    <cellStyle name="警告文本" xfId="51"/>
    <cellStyle name="计算" xfId="52"/>
    <cellStyle name="说明文本" xfId="53"/>
    <cellStyle name="Currency" xfId="54"/>
    <cellStyle name="Currency [0]" xfId="55"/>
    <cellStyle name="输入" xfId="56"/>
    <cellStyle name="输出" xfId="57"/>
    <cellStyle name="Comma" xfId="58"/>
    <cellStyle name="Comma [0]" xfId="59"/>
    <cellStyle name="链接单元格" xfId="60"/>
  </cellStyles>
  <dxfs count="6">
    <dxf>
      <fill>
        <patternFill patternType="solid">
          <fgColor indexed="22"/>
          <bgColor indexed="4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tabSelected="1" workbookViewId="0" topLeftCell="A1">
      <pane xSplit="1" ySplit="2" topLeftCell="E3" activePane="bottomRight" state="frozen"/>
      <selection pane="topLeft" activeCell="A1" sqref="A1"/>
      <selection pane="topRight" activeCell="H1" sqref="H1"/>
      <selection pane="bottomLeft" activeCell="A21" sqref="A21"/>
      <selection pane="bottomRight" activeCell="A27" sqref="A27:IV27"/>
    </sheetView>
  </sheetViews>
  <sheetFormatPr defaultColWidth="8.8515625" defaultRowHeight="15"/>
  <cols>
    <col min="1" max="1" width="10.421875" style="0" customWidth="1"/>
    <col min="2" max="2" width="10.140625" style="0" customWidth="1"/>
    <col min="3" max="5" width="13.00390625" style="0" customWidth="1"/>
    <col min="6" max="6" width="11.8515625" style="0" customWidth="1"/>
    <col min="7" max="7" width="15.421875" style="0" customWidth="1"/>
    <col min="8" max="8" width="11.00390625" style="0" customWidth="1"/>
    <col min="9" max="9" width="12.421875" style="0" customWidth="1"/>
    <col min="10" max="11" width="11.00390625" style="0" customWidth="1"/>
    <col min="12" max="12" width="12.8515625" style="0" customWidth="1"/>
    <col min="13" max="13" width="11.421875" style="0" customWidth="1"/>
    <col min="14" max="15" width="8.8515625" style="0" customWidth="1"/>
    <col min="16" max="16" width="10.8515625" style="0" customWidth="1"/>
    <col min="17" max="21" width="8.8515625" style="0" customWidth="1"/>
    <col min="22" max="22" width="9.421875" style="0" customWidth="1"/>
  </cols>
  <sheetData>
    <row r="1" spans="1:28" s="8" customFormat="1" ht="63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145" t="s">
        <v>8</v>
      </c>
      <c r="J1" s="145"/>
      <c r="K1" s="145"/>
      <c r="L1" s="145" t="s">
        <v>9</v>
      </c>
      <c r="M1" s="145"/>
      <c r="N1" s="145"/>
      <c r="O1" s="145"/>
      <c r="P1" s="145" t="s">
        <v>10</v>
      </c>
      <c r="Q1" s="145"/>
      <c r="R1" s="145"/>
      <c r="S1" s="145"/>
      <c r="T1" s="146" t="s">
        <v>11</v>
      </c>
      <c r="U1" s="146"/>
      <c r="V1" s="145" t="s">
        <v>12</v>
      </c>
      <c r="W1" s="145"/>
      <c r="X1" s="155" t="s">
        <v>103</v>
      </c>
      <c r="Y1" s="155" t="s">
        <v>99</v>
      </c>
      <c r="Z1" s="155" t="s">
        <v>100</v>
      </c>
      <c r="AA1" s="155" t="s">
        <v>101</v>
      </c>
      <c r="AB1" s="155" t="s">
        <v>102</v>
      </c>
    </row>
    <row r="2" spans="1:23" s="19" customFormat="1" ht="12" customHeight="1">
      <c r="A2" s="9"/>
      <c r="B2" s="10" t="s">
        <v>13</v>
      </c>
      <c r="C2" s="11" t="s">
        <v>14</v>
      </c>
      <c r="D2" s="12" t="s">
        <v>15</v>
      </c>
      <c r="E2" s="13" t="s">
        <v>16</v>
      </c>
      <c r="F2" s="14" t="s">
        <v>17</v>
      </c>
      <c r="G2" s="15" t="s">
        <v>17</v>
      </c>
      <c r="H2" s="13" t="s">
        <v>17</v>
      </c>
      <c r="I2" s="15" t="s">
        <v>18</v>
      </c>
      <c r="J2" s="16" t="s">
        <v>19</v>
      </c>
      <c r="K2" s="17" t="s">
        <v>20</v>
      </c>
      <c r="L2" s="18" t="s">
        <v>18</v>
      </c>
      <c r="M2" s="11" t="s">
        <v>19</v>
      </c>
      <c r="N2" s="11" t="s">
        <v>20</v>
      </c>
      <c r="O2" s="13" t="s">
        <v>21</v>
      </c>
      <c r="P2" s="18" t="s">
        <v>18</v>
      </c>
      <c r="Q2" s="11" t="s">
        <v>19</v>
      </c>
      <c r="R2" s="11" t="s">
        <v>20</v>
      </c>
      <c r="S2" s="13" t="s">
        <v>21</v>
      </c>
      <c r="T2" s="18" t="s">
        <v>22</v>
      </c>
      <c r="U2" s="13" t="s">
        <v>21</v>
      </c>
      <c r="V2" s="18" t="s">
        <v>22</v>
      </c>
      <c r="W2" s="13" t="s">
        <v>21</v>
      </c>
    </row>
    <row r="3" spans="1:28" ht="15">
      <c r="A3" s="20" t="s">
        <v>23</v>
      </c>
      <c r="B3" s="21">
        <v>2500</v>
      </c>
      <c r="C3" s="22">
        <f aca="true" t="shared" si="0" ref="C3:C30">1/$B3</f>
        <v>0.0004</v>
      </c>
      <c r="D3" s="22">
        <f aca="true" t="shared" si="1" ref="D3:D30">1/E3</f>
        <v>6250000</v>
      </c>
      <c r="E3" s="23">
        <f aca="true" t="shared" si="2" ref="E3:E30">C3^2</f>
        <v>1.6E-07</v>
      </c>
      <c r="F3" s="24">
        <f aca="true" t="shared" si="3" ref="F3:F30">B3/100</f>
        <v>25</v>
      </c>
      <c r="G3" s="25">
        <f aca="true" t="shared" si="4" ref="G3:G30">0.25*$B3/1000</f>
        <v>0.625</v>
      </c>
      <c r="H3" s="26">
        <f aca="true" t="shared" si="5" ref="H3:H30">G3*(0.1/0.25)</f>
        <v>0.25</v>
      </c>
      <c r="I3" s="21">
        <f aca="true" t="shared" si="6" ref="I3:I30">POWER($B3/100,2)</f>
        <v>625</v>
      </c>
      <c r="J3" s="27">
        <f aca="true" t="shared" si="7" ref="J3:J30">I3*0.0001</f>
        <v>0.0625</v>
      </c>
      <c r="K3" s="28">
        <f aca="true" t="shared" si="8" ref="K3:K30">I3*0.000001</f>
        <v>0.000625</v>
      </c>
      <c r="L3" s="21">
        <f aca="true" t="shared" si="9" ref="L3:L30">M3*10000</f>
        <v>250</v>
      </c>
      <c r="M3" s="29">
        <f aca="true" t="shared" si="10" ref="M3:M30">POWER($B3/1000,2)/250</f>
        <v>0.025</v>
      </c>
      <c r="N3" s="30">
        <f aca="true" t="shared" si="11" ref="N3:N30">M3/100</f>
        <v>0.00025</v>
      </c>
      <c r="O3" s="31">
        <f aca="true" t="shared" si="12" ref="O3:O30">1/N3</f>
        <v>4000</v>
      </c>
      <c r="P3" s="21">
        <f aca="true" t="shared" si="13" ref="P3:P30">Q3*10000</f>
        <v>156.25</v>
      </c>
      <c r="Q3" s="30">
        <f aca="true" t="shared" si="14" ref="Q3:Q30">POWER($B3/1000,2)/400</f>
        <v>0.015625</v>
      </c>
      <c r="R3" s="30">
        <f aca="true" t="shared" si="15" ref="R3:R30">Q3/100</f>
        <v>0.00015625</v>
      </c>
      <c r="S3" s="31">
        <f aca="true" t="shared" si="16" ref="S3:S30">1/R3</f>
        <v>6400</v>
      </c>
      <c r="T3" s="32">
        <f aca="true" t="shared" si="17" ref="T3:T30">4*Q3</f>
        <v>0.0625</v>
      </c>
      <c r="U3" s="31">
        <f aca="true" t="shared" si="18" ref="U3:U30">1/T3*100</f>
        <v>1600</v>
      </c>
      <c r="V3" s="32">
        <f aca="true" t="shared" si="19" ref="V3:V30">4*T3</f>
        <v>0.25</v>
      </c>
      <c r="W3" s="31">
        <f aca="true" t="shared" si="20" ref="W3:W30">1/V3*100</f>
        <v>400</v>
      </c>
      <c r="X3">
        <f>B3*0.01</f>
        <v>25</v>
      </c>
      <c r="Y3">
        <f>B3*0.0025</f>
        <v>6.25</v>
      </c>
      <c r="Z3">
        <f>Y3/4</f>
        <v>1.5625</v>
      </c>
      <c r="AA3">
        <f>B3*0.004</f>
        <v>10</v>
      </c>
      <c r="AB3">
        <f>AA3/4</f>
        <v>2.5</v>
      </c>
    </row>
    <row r="4" spans="1:28" ht="15">
      <c r="A4" s="33" t="s">
        <v>24</v>
      </c>
      <c r="B4" s="21">
        <v>4000</v>
      </c>
      <c r="C4" s="22">
        <f t="shared" si="0"/>
        <v>0.00025</v>
      </c>
      <c r="D4" s="22">
        <f t="shared" si="1"/>
        <v>16000000</v>
      </c>
      <c r="E4" s="23">
        <f t="shared" si="2"/>
        <v>6.25E-08</v>
      </c>
      <c r="F4" s="24">
        <f t="shared" si="3"/>
        <v>40</v>
      </c>
      <c r="G4" s="25">
        <f t="shared" si="4"/>
        <v>1</v>
      </c>
      <c r="H4" s="26">
        <f t="shared" si="5"/>
        <v>0.4</v>
      </c>
      <c r="I4" s="21">
        <f t="shared" si="6"/>
        <v>1600</v>
      </c>
      <c r="J4" s="27">
        <f t="shared" si="7"/>
        <v>0.16</v>
      </c>
      <c r="K4" s="28">
        <f t="shared" si="8"/>
        <v>0.0015999999999999999</v>
      </c>
      <c r="L4" s="21">
        <f t="shared" si="9"/>
        <v>640</v>
      </c>
      <c r="M4" s="29">
        <f t="shared" si="10"/>
        <v>0.064</v>
      </c>
      <c r="N4" s="30">
        <f t="shared" si="11"/>
        <v>0.00064</v>
      </c>
      <c r="O4" s="31">
        <f t="shared" si="12"/>
        <v>1562.4999999999998</v>
      </c>
      <c r="P4" s="21">
        <f t="shared" si="13"/>
        <v>400</v>
      </c>
      <c r="Q4" s="30">
        <f t="shared" si="14"/>
        <v>0.04</v>
      </c>
      <c r="R4" s="30">
        <f t="shared" si="15"/>
        <v>0.0004</v>
      </c>
      <c r="S4" s="31">
        <f t="shared" si="16"/>
        <v>2500</v>
      </c>
      <c r="T4" s="32">
        <f t="shared" si="17"/>
        <v>0.16</v>
      </c>
      <c r="U4" s="31">
        <f t="shared" si="18"/>
        <v>625</v>
      </c>
      <c r="V4" s="32">
        <f t="shared" si="19"/>
        <v>0.64</v>
      </c>
      <c r="W4" s="31">
        <f t="shared" si="20"/>
        <v>156.25</v>
      </c>
      <c r="X4">
        <f aca="true" t="shared" si="21" ref="X4:X30">B4*0.01</f>
        <v>40</v>
      </c>
      <c r="Y4">
        <f aca="true" t="shared" si="22" ref="X4:Y30">B4*0.0025</f>
        <v>10</v>
      </c>
      <c r="Z4">
        <f aca="true" t="shared" si="23" ref="Z4:Z30">Y4/4</f>
        <v>2.5</v>
      </c>
      <c r="AA4">
        <f aca="true" t="shared" si="24" ref="AA4:AA30">B4*0.004</f>
        <v>16</v>
      </c>
      <c r="AB4">
        <f aca="true" t="shared" si="25" ref="AB4:AB30">AA4/4</f>
        <v>4</v>
      </c>
    </row>
    <row r="5" spans="1:28" ht="15">
      <c r="A5" s="20" t="s">
        <v>25</v>
      </c>
      <c r="B5" s="34">
        <v>5000</v>
      </c>
      <c r="C5" s="35">
        <f t="shared" si="0"/>
        <v>0.0002</v>
      </c>
      <c r="D5" s="35">
        <f t="shared" si="1"/>
        <v>25000000</v>
      </c>
      <c r="E5" s="36">
        <f t="shared" si="2"/>
        <v>4E-08</v>
      </c>
      <c r="F5" s="37">
        <f t="shared" si="3"/>
        <v>50</v>
      </c>
      <c r="G5" s="38">
        <f t="shared" si="4"/>
        <v>1.25</v>
      </c>
      <c r="H5" s="39">
        <f t="shared" si="5"/>
        <v>0.5</v>
      </c>
      <c r="I5" s="34">
        <f t="shared" si="6"/>
        <v>2500</v>
      </c>
      <c r="J5" s="40">
        <f t="shared" si="7"/>
        <v>0.25</v>
      </c>
      <c r="K5" s="41">
        <f t="shared" si="8"/>
        <v>0.0025</v>
      </c>
      <c r="L5" s="34">
        <f t="shared" si="9"/>
        <v>1000</v>
      </c>
      <c r="M5" s="42">
        <f t="shared" si="10"/>
        <v>0.1</v>
      </c>
      <c r="N5" s="43">
        <f t="shared" si="11"/>
        <v>0.001</v>
      </c>
      <c r="O5" s="44">
        <f t="shared" si="12"/>
        <v>1000</v>
      </c>
      <c r="P5" s="34">
        <f t="shared" si="13"/>
        <v>625</v>
      </c>
      <c r="Q5" s="43">
        <f t="shared" si="14"/>
        <v>0.0625</v>
      </c>
      <c r="R5" s="43">
        <f t="shared" si="15"/>
        <v>0.000625</v>
      </c>
      <c r="S5" s="44">
        <f t="shared" si="16"/>
        <v>1600</v>
      </c>
      <c r="T5" s="45">
        <f t="shared" si="17"/>
        <v>0.25</v>
      </c>
      <c r="U5" s="44">
        <f t="shared" si="18"/>
        <v>400</v>
      </c>
      <c r="V5" s="45">
        <f t="shared" si="19"/>
        <v>1</v>
      </c>
      <c r="W5" s="44">
        <f t="shared" si="20"/>
        <v>100</v>
      </c>
      <c r="X5">
        <f t="shared" si="21"/>
        <v>50</v>
      </c>
      <c r="Y5">
        <f t="shared" si="22"/>
        <v>12.5</v>
      </c>
      <c r="Z5">
        <f t="shared" si="23"/>
        <v>3.125</v>
      </c>
      <c r="AA5">
        <f t="shared" si="24"/>
        <v>20</v>
      </c>
      <c r="AB5">
        <f t="shared" si="25"/>
        <v>5</v>
      </c>
    </row>
    <row r="6" spans="1:28" ht="15">
      <c r="A6" s="46" t="s">
        <v>26</v>
      </c>
      <c r="B6" s="34">
        <v>7500</v>
      </c>
      <c r="C6" s="35">
        <f t="shared" si="0"/>
        <v>0.00013333333333333334</v>
      </c>
      <c r="D6" s="35">
        <f t="shared" si="1"/>
        <v>56249999.99999999</v>
      </c>
      <c r="E6" s="36">
        <f t="shared" si="2"/>
        <v>1.777777777777778E-08</v>
      </c>
      <c r="F6" s="37">
        <f t="shared" si="3"/>
        <v>75</v>
      </c>
      <c r="G6" s="38">
        <f t="shared" si="4"/>
        <v>1.875</v>
      </c>
      <c r="H6" s="39">
        <f t="shared" si="5"/>
        <v>0.75</v>
      </c>
      <c r="I6" s="34">
        <f t="shared" si="6"/>
        <v>5625</v>
      </c>
      <c r="J6" s="40">
        <f t="shared" si="7"/>
        <v>0.5625</v>
      </c>
      <c r="K6" s="41">
        <f t="shared" si="8"/>
        <v>0.005625</v>
      </c>
      <c r="L6" s="34">
        <f t="shared" si="9"/>
        <v>2250</v>
      </c>
      <c r="M6" s="42">
        <f t="shared" si="10"/>
        <v>0.225</v>
      </c>
      <c r="N6" s="43">
        <f t="shared" si="11"/>
        <v>0.0022500000000000003</v>
      </c>
      <c r="O6" s="44">
        <f t="shared" si="12"/>
        <v>444.4444444444444</v>
      </c>
      <c r="P6" s="34">
        <f t="shared" si="13"/>
        <v>1406.25</v>
      </c>
      <c r="Q6" s="43">
        <f t="shared" si="14"/>
        <v>0.140625</v>
      </c>
      <c r="R6" s="43">
        <f t="shared" si="15"/>
        <v>0.00140625</v>
      </c>
      <c r="S6" s="44">
        <f t="shared" si="16"/>
        <v>711.1111111111111</v>
      </c>
      <c r="T6" s="45">
        <f t="shared" si="17"/>
        <v>0.5625</v>
      </c>
      <c r="U6" s="44">
        <f t="shared" si="18"/>
        <v>177.77777777777777</v>
      </c>
      <c r="V6" s="45">
        <f t="shared" si="19"/>
        <v>2.25</v>
      </c>
      <c r="W6" s="44">
        <f t="shared" si="20"/>
        <v>44.44444444444444</v>
      </c>
      <c r="X6">
        <f t="shared" si="21"/>
        <v>75</v>
      </c>
      <c r="Y6">
        <f t="shared" si="22"/>
        <v>18.75</v>
      </c>
      <c r="Z6">
        <f t="shared" si="23"/>
        <v>4.6875</v>
      </c>
      <c r="AA6">
        <f t="shared" si="24"/>
        <v>30</v>
      </c>
      <c r="AB6">
        <f t="shared" si="25"/>
        <v>7.5</v>
      </c>
    </row>
    <row r="7" spans="1:28" ht="15">
      <c r="A7" s="47" t="s">
        <v>27</v>
      </c>
      <c r="B7" s="48">
        <v>10000</v>
      </c>
      <c r="C7" s="49">
        <f t="shared" si="0"/>
        <v>0.0001</v>
      </c>
      <c r="D7" s="49">
        <f t="shared" si="1"/>
        <v>100000000</v>
      </c>
      <c r="E7" s="50">
        <f t="shared" si="2"/>
        <v>1E-08</v>
      </c>
      <c r="F7" s="51">
        <f t="shared" si="3"/>
        <v>100</v>
      </c>
      <c r="G7" s="52">
        <f t="shared" si="4"/>
        <v>2.5</v>
      </c>
      <c r="H7" s="53">
        <f t="shared" si="5"/>
        <v>1</v>
      </c>
      <c r="I7" s="48">
        <f t="shared" si="6"/>
        <v>10000</v>
      </c>
      <c r="J7" s="54">
        <f t="shared" si="7"/>
        <v>1</v>
      </c>
      <c r="K7" s="55">
        <f t="shared" si="8"/>
        <v>0.01</v>
      </c>
      <c r="L7" s="48">
        <f t="shared" si="9"/>
        <v>4000</v>
      </c>
      <c r="M7" s="56">
        <f t="shared" si="10"/>
        <v>0.4</v>
      </c>
      <c r="N7" s="57">
        <f t="shared" si="11"/>
        <v>0.004</v>
      </c>
      <c r="O7" s="58">
        <f t="shared" si="12"/>
        <v>250</v>
      </c>
      <c r="P7" s="48">
        <f t="shared" si="13"/>
        <v>2500</v>
      </c>
      <c r="Q7" s="57">
        <f t="shared" si="14"/>
        <v>0.25</v>
      </c>
      <c r="R7" s="57">
        <f t="shared" si="15"/>
        <v>0.0025</v>
      </c>
      <c r="S7" s="58">
        <f t="shared" si="16"/>
        <v>400</v>
      </c>
      <c r="T7" s="59">
        <f t="shared" si="17"/>
        <v>1</v>
      </c>
      <c r="U7" s="58">
        <f t="shared" si="18"/>
        <v>100</v>
      </c>
      <c r="V7" s="59">
        <f t="shared" si="19"/>
        <v>4</v>
      </c>
      <c r="W7" s="58">
        <f t="shared" si="20"/>
        <v>25</v>
      </c>
      <c r="X7">
        <f t="shared" si="21"/>
        <v>100</v>
      </c>
      <c r="Y7">
        <f t="shared" si="22"/>
        <v>25</v>
      </c>
      <c r="Z7">
        <f t="shared" si="23"/>
        <v>6.25</v>
      </c>
      <c r="AA7">
        <f t="shared" si="24"/>
        <v>40</v>
      </c>
      <c r="AB7">
        <f t="shared" si="25"/>
        <v>10</v>
      </c>
    </row>
    <row r="8" spans="1:28" ht="15">
      <c r="A8" s="20" t="s">
        <v>28</v>
      </c>
      <c r="B8" s="21">
        <v>12000</v>
      </c>
      <c r="C8" s="22">
        <f t="shared" si="0"/>
        <v>8.333333333333333E-05</v>
      </c>
      <c r="D8" s="22">
        <f t="shared" si="1"/>
        <v>144000000</v>
      </c>
      <c r="E8" s="23">
        <f t="shared" si="2"/>
        <v>6.944444444444444E-09</v>
      </c>
      <c r="F8" s="24">
        <f t="shared" si="3"/>
        <v>120</v>
      </c>
      <c r="G8" s="25">
        <f t="shared" si="4"/>
        <v>3</v>
      </c>
      <c r="H8" s="26">
        <f t="shared" si="5"/>
        <v>1.2000000000000002</v>
      </c>
      <c r="I8" s="21">
        <f t="shared" si="6"/>
        <v>14400</v>
      </c>
      <c r="J8" s="27">
        <f t="shared" si="7"/>
        <v>1.4400000000000002</v>
      </c>
      <c r="K8" s="28">
        <f t="shared" si="8"/>
        <v>0.0144</v>
      </c>
      <c r="L8" s="21">
        <f t="shared" si="9"/>
        <v>5760</v>
      </c>
      <c r="M8" s="29">
        <f t="shared" si="10"/>
        <v>0.576</v>
      </c>
      <c r="N8" s="30">
        <f t="shared" si="11"/>
        <v>0.0057599999999999995</v>
      </c>
      <c r="O8" s="31">
        <f t="shared" si="12"/>
        <v>173.61111111111111</v>
      </c>
      <c r="P8" s="21">
        <f t="shared" si="13"/>
        <v>3600</v>
      </c>
      <c r="Q8" s="30">
        <f t="shared" si="14"/>
        <v>0.36</v>
      </c>
      <c r="R8" s="30">
        <f t="shared" si="15"/>
        <v>0.0036</v>
      </c>
      <c r="S8" s="31">
        <f t="shared" si="16"/>
        <v>277.77777777777777</v>
      </c>
      <c r="T8" s="32">
        <f t="shared" si="17"/>
        <v>1.44</v>
      </c>
      <c r="U8" s="31">
        <f t="shared" si="18"/>
        <v>69.44444444444444</v>
      </c>
      <c r="V8" s="32">
        <f t="shared" si="19"/>
        <v>5.76</v>
      </c>
      <c r="W8" s="31">
        <f t="shared" si="20"/>
        <v>17.36111111111111</v>
      </c>
      <c r="X8">
        <f t="shared" si="21"/>
        <v>120</v>
      </c>
      <c r="Y8">
        <f t="shared" si="22"/>
        <v>30</v>
      </c>
      <c r="Z8">
        <f t="shared" si="23"/>
        <v>7.5</v>
      </c>
      <c r="AA8">
        <f t="shared" si="24"/>
        <v>48</v>
      </c>
      <c r="AB8">
        <f t="shared" si="25"/>
        <v>12</v>
      </c>
    </row>
    <row r="9" spans="1:28" ht="15">
      <c r="A9" s="46" t="s">
        <v>29</v>
      </c>
      <c r="B9" s="34">
        <v>12500</v>
      </c>
      <c r="C9" s="35">
        <f t="shared" si="0"/>
        <v>8E-05</v>
      </c>
      <c r="D9" s="35">
        <f t="shared" si="1"/>
        <v>156249999.99999997</v>
      </c>
      <c r="E9" s="36">
        <f t="shared" si="2"/>
        <v>6.400000000000001E-09</v>
      </c>
      <c r="F9" s="37">
        <f t="shared" si="3"/>
        <v>125</v>
      </c>
      <c r="G9" s="38">
        <f t="shared" si="4"/>
        <v>3.125</v>
      </c>
      <c r="H9" s="39">
        <f t="shared" si="5"/>
        <v>1.25</v>
      </c>
      <c r="I9" s="34">
        <f t="shared" si="6"/>
        <v>15625</v>
      </c>
      <c r="J9" s="40">
        <f t="shared" si="7"/>
        <v>1.5625</v>
      </c>
      <c r="K9" s="41">
        <f t="shared" si="8"/>
        <v>0.015625</v>
      </c>
      <c r="L9" s="34">
        <f t="shared" si="9"/>
        <v>6250</v>
      </c>
      <c r="M9" s="42">
        <f t="shared" si="10"/>
        <v>0.625</v>
      </c>
      <c r="N9" s="43">
        <f t="shared" si="11"/>
        <v>0.00625</v>
      </c>
      <c r="O9" s="44">
        <f t="shared" si="12"/>
        <v>160</v>
      </c>
      <c r="P9" s="34">
        <f t="shared" si="13"/>
        <v>3906.25</v>
      </c>
      <c r="Q9" s="43">
        <f t="shared" si="14"/>
        <v>0.390625</v>
      </c>
      <c r="R9" s="43">
        <f t="shared" si="15"/>
        <v>0.00390625</v>
      </c>
      <c r="S9" s="44">
        <f t="shared" si="16"/>
        <v>256</v>
      </c>
      <c r="T9" s="45">
        <f t="shared" si="17"/>
        <v>1.5625</v>
      </c>
      <c r="U9" s="44">
        <f t="shared" si="18"/>
        <v>64</v>
      </c>
      <c r="V9" s="45">
        <f t="shared" si="19"/>
        <v>6.25</v>
      </c>
      <c r="W9" s="44">
        <f t="shared" si="20"/>
        <v>16</v>
      </c>
      <c r="X9">
        <f t="shared" si="21"/>
        <v>125</v>
      </c>
      <c r="Y9">
        <f t="shared" si="22"/>
        <v>31.25</v>
      </c>
      <c r="Z9">
        <f t="shared" si="23"/>
        <v>7.8125</v>
      </c>
      <c r="AA9">
        <f t="shared" si="24"/>
        <v>50</v>
      </c>
      <c r="AB9">
        <f t="shared" si="25"/>
        <v>12.5</v>
      </c>
    </row>
    <row r="10" spans="1:28" ht="15">
      <c r="A10" s="46" t="s">
        <v>30</v>
      </c>
      <c r="B10" s="34">
        <v>15000</v>
      </c>
      <c r="C10" s="35">
        <f t="shared" si="0"/>
        <v>6.666666666666667E-05</v>
      </c>
      <c r="D10" s="35">
        <f t="shared" si="1"/>
        <v>224999999.99999997</v>
      </c>
      <c r="E10" s="36">
        <f t="shared" si="2"/>
        <v>4.444444444444445E-09</v>
      </c>
      <c r="F10" s="37">
        <f t="shared" si="3"/>
        <v>150</v>
      </c>
      <c r="G10" s="38">
        <f t="shared" si="4"/>
        <v>3.75</v>
      </c>
      <c r="H10" s="39">
        <f t="shared" si="5"/>
        <v>1.5</v>
      </c>
      <c r="I10" s="34">
        <f t="shared" si="6"/>
        <v>22500</v>
      </c>
      <c r="J10" s="40">
        <f t="shared" si="7"/>
        <v>2.25</v>
      </c>
      <c r="K10" s="41">
        <f t="shared" si="8"/>
        <v>0.0225</v>
      </c>
      <c r="L10" s="34">
        <f t="shared" si="9"/>
        <v>9000</v>
      </c>
      <c r="M10" s="42">
        <f t="shared" si="10"/>
        <v>0.9</v>
      </c>
      <c r="N10" s="43">
        <f t="shared" si="11"/>
        <v>0.009000000000000001</v>
      </c>
      <c r="O10" s="44">
        <f t="shared" si="12"/>
        <v>111.1111111111111</v>
      </c>
      <c r="P10" s="34">
        <f t="shared" si="13"/>
        <v>5625</v>
      </c>
      <c r="Q10" s="43">
        <f t="shared" si="14"/>
        <v>0.5625</v>
      </c>
      <c r="R10" s="43">
        <f t="shared" si="15"/>
        <v>0.005625</v>
      </c>
      <c r="S10" s="44">
        <f t="shared" si="16"/>
        <v>177.77777777777777</v>
      </c>
      <c r="T10" s="45">
        <f t="shared" si="17"/>
        <v>2.25</v>
      </c>
      <c r="U10" s="44">
        <f t="shared" si="18"/>
        <v>44.44444444444444</v>
      </c>
      <c r="V10" s="45">
        <f t="shared" si="19"/>
        <v>9</v>
      </c>
      <c r="W10" s="44">
        <f t="shared" si="20"/>
        <v>11.11111111111111</v>
      </c>
      <c r="X10">
        <f t="shared" si="21"/>
        <v>150</v>
      </c>
      <c r="Y10">
        <f t="shared" si="22"/>
        <v>37.5</v>
      </c>
      <c r="Z10">
        <f t="shared" si="23"/>
        <v>9.375</v>
      </c>
      <c r="AA10">
        <f t="shared" si="24"/>
        <v>60</v>
      </c>
      <c r="AB10">
        <f t="shared" si="25"/>
        <v>15</v>
      </c>
    </row>
    <row r="11" spans="1:28" ht="15">
      <c r="A11" s="46" t="s">
        <v>31</v>
      </c>
      <c r="B11" s="34">
        <v>20000</v>
      </c>
      <c r="C11" s="35">
        <f t="shared" si="0"/>
        <v>5E-05</v>
      </c>
      <c r="D11" s="35">
        <f t="shared" si="1"/>
        <v>400000000</v>
      </c>
      <c r="E11" s="36">
        <f t="shared" si="2"/>
        <v>2.5E-09</v>
      </c>
      <c r="F11" s="37">
        <f t="shared" si="3"/>
        <v>200</v>
      </c>
      <c r="G11" s="38">
        <f t="shared" si="4"/>
        <v>5</v>
      </c>
      <c r="H11" s="39">
        <f t="shared" si="5"/>
        <v>2</v>
      </c>
      <c r="I11" s="34">
        <f t="shared" si="6"/>
        <v>40000</v>
      </c>
      <c r="J11" s="40">
        <f t="shared" si="7"/>
        <v>4</v>
      </c>
      <c r="K11" s="41">
        <f t="shared" si="8"/>
        <v>0.04</v>
      </c>
      <c r="L11" s="34">
        <f t="shared" si="9"/>
        <v>16000</v>
      </c>
      <c r="M11" s="42">
        <f t="shared" si="10"/>
        <v>1.6</v>
      </c>
      <c r="N11" s="43">
        <f t="shared" si="11"/>
        <v>0.016</v>
      </c>
      <c r="O11" s="44">
        <f t="shared" si="12"/>
        <v>62.5</v>
      </c>
      <c r="P11" s="34">
        <f t="shared" si="13"/>
        <v>10000</v>
      </c>
      <c r="Q11" s="43">
        <f t="shared" si="14"/>
        <v>1</v>
      </c>
      <c r="R11" s="43">
        <f t="shared" si="15"/>
        <v>0.01</v>
      </c>
      <c r="S11" s="44">
        <f t="shared" si="16"/>
        <v>100</v>
      </c>
      <c r="T11" s="45">
        <f t="shared" si="17"/>
        <v>4</v>
      </c>
      <c r="U11" s="44">
        <f t="shared" si="18"/>
        <v>25</v>
      </c>
      <c r="V11" s="45">
        <f t="shared" si="19"/>
        <v>16</v>
      </c>
      <c r="W11" s="44">
        <f t="shared" si="20"/>
        <v>6.25</v>
      </c>
      <c r="X11">
        <f t="shared" si="21"/>
        <v>200</v>
      </c>
      <c r="Y11">
        <f t="shared" si="22"/>
        <v>50</v>
      </c>
      <c r="Z11">
        <f t="shared" si="23"/>
        <v>12.5</v>
      </c>
      <c r="AA11">
        <f t="shared" si="24"/>
        <v>80</v>
      </c>
      <c r="AB11">
        <f t="shared" si="25"/>
        <v>20</v>
      </c>
    </row>
    <row r="12" spans="1:28" ht="15">
      <c r="A12" s="46" t="s">
        <v>32</v>
      </c>
      <c r="B12" s="34">
        <v>24000</v>
      </c>
      <c r="C12" s="35">
        <f t="shared" si="0"/>
        <v>4.1666666666666665E-05</v>
      </c>
      <c r="D12" s="35">
        <f t="shared" si="1"/>
        <v>576000000</v>
      </c>
      <c r="E12" s="36">
        <f t="shared" si="2"/>
        <v>1.736111111111111E-09</v>
      </c>
      <c r="F12" s="37">
        <f t="shared" si="3"/>
        <v>240</v>
      </c>
      <c r="G12" s="38">
        <f t="shared" si="4"/>
        <v>6</v>
      </c>
      <c r="H12" s="39">
        <f t="shared" si="5"/>
        <v>2.4000000000000004</v>
      </c>
      <c r="I12" s="34">
        <f t="shared" si="6"/>
        <v>57600</v>
      </c>
      <c r="J12" s="40">
        <f t="shared" si="7"/>
        <v>5.760000000000001</v>
      </c>
      <c r="K12" s="41">
        <f t="shared" si="8"/>
        <v>0.0576</v>
      </c>
      <c r="L12" s="34">
        <f t="shared" si="9"/>
        <v>23040</v>
      </c>
      <c r="M12" s="42">
        <f t="shared" si="10"/>
        <v>2.304</v>
      </c>
      <c r="N12" s="43">
        <f t="shared" si="11"/>
        <v>0.023039999999999998</v>
      </c>
      <c r="O12" s="44">
        <f t="shared" si="12"/>
        <v>43.40277777777778</v>
      </c>
      <c r="P12" s="34">
        <f t="shared" si="13"/>
        <v>14400</v>
      </c>
      <c r="Q12" s="43">
        <f t="shared" si="14"/>
        <v>1.44</v>
      </c>
      <c r="R12" s="43">
        <f t="shared" si="15"/>
        <v>0.0144</v>
      </c>
      <c r="S12" s="44">
        <f t="shared" si="16"/>
        <v>69.44444444444444</v>
      </c>
      <c r="T12" s="45">
        <f t="shared" si="17"/>
        <v>5.76</v>
      </c>
      <c r="U12" s="44">
        <f t="shared" si="18"/>
        <v>17.36111111111111</v>
      </c>
      <c r="V12" s="45">
        <f t="shared" si="19"/>
        <v>23.04</v>
      </c>
      <c r="W12" s="44">
        <f t="shared" si="20"/>
        <v>4.340277777777778</v>
      </c>
      <c r="X12">
        <f t="shared" si="21"/>
        <v>240</v>
      </c>
      <c r="Y12">
        <f t="shared" si="22"/>
        <v>60</v>
      </c>
      <c r="Z12">
        <f t="shared" si="23"/>
        <v>15</v>
      </c>
      <c r="AA12">
        <f t="shared" si="24"/>
        <v>96</v>
      </c>
      <c r="AB12">
        <f t="shared" si="25"/>
        <v>24</v>
      </c>
    </row>
    <row r="13" spans="1:28" ht="15">
      <c r="A13" s="46" t="s">
        <v>33</v>
      </c>
      <c r="B13" s="34">
        <v>25000</v>
      </c>
      <c r="C13" s="35">
        <f t="shared" si="0"/>
        <v>4E-05</v>
      </c>
      <c r="D13" s="35">
        <f t="shared" si="1"/>
        <v>624999999.9999999</v>
      </c>
      <c r="E13" s="36">
        <f t="shared" si="2"/>
        <v>1.6000000000000003E-09</v>
      </c>
      <c r="F13" s="37">
        <f t="shared" si="3"/>
        <v>250</v>
      </c>
      <c r="G13" s="38">
        <f t="shared" si="4"/>
        <v>6.25</v>
      </c>
      <c r="H13" s="39">
        <f t="shared" si="5"/>
        <v>2.5</v>
      </c>
      <c r="I13" s="34">
        <f t="shared" si="6"/>
        <v>62500</v>
      </c>
      <c r="J13" s="40">
        <f t="shared" si="7"/>
        <v>6.25</v>
      </c>
      <c r="K13" s="41">
        <f t="shared" si="8"/>
        <v>0.0625</v>
      </c>
      <c r="L13" s="34">
        <f t="shared" si="9"/>
        <v>25000</v>
      </c>
      <c r="M13" s="42">
        <f t="shared" si="10"/>
        <v>2.5</v>
      </c>
      <c r="N13" s="43">
        <f t="shared" si="11"/>
        <v>0.025</v>
      </c>
      <c r="O13" s="44">
        <f t="shared" si="12"/>
        <v>40</v>
      </c>
      <c r="P13" s="34">
        <f t="shared" si="13"/>
        <v>15625</v>
      </c>
      <c r="Q13" s="43">
        <f t="shared" si="14"/>
        <v>1.5625</v>
      </c>
      <c r="R13" s="43">
        <f t="shared" si="15"/>
        <v>0.015625</v>
      </c>
      <c r="S13" s="44">
        <f t="shared" si="16"/>
        <v>64</v>
      </c>
      <c r="T13" s="45">
        <f t="shared" si="17"/>
        <v>6.25</v>
      </c>
      <c r="U13" s="44">
        <f t="shared" si="18"/>
        <v>16</v>
      </c>
      <c r="V13" s="45">
        <f t="shared" si="19"/>
        <v>25</v>
      </c>
      <c r="W13" s="44">
        <f t="shared" si="20"/>
        <v>4</v>
      </c>
      <c r="X13">
        <f t="shared" si="21"/>
        <v>250</v>
      </c>
      <c r="Y13">
        <f t="shared" si="22"/>
        <v>62.5</v>
      </c>
      <c r="Z13">
        <f t="shared" si="23"/>
        <v>15.625</v>
      </c>
      <c r="AA13">
        <f t="shared" si="24"/>
        <v>100</v>
      </c>
      <c r="AB13">
        <f t="shared" si="25"/>
        <v>25</v>
      </c>
    </row>
    <row r="14" spans="1:28" ht="15">
      <c r="A14" s="46" t="s">
        <v>34</v>
      </c>
      <c r="B14" s="34">
        <v>30000</v>
      </c>
      <c r="C14" s="35">
        <f t="shared" si="0"/>
        <v>3.3333333333333335E-05</v>
      </c>
      <c r="D14" s="35">
        <f t="shared" si="1"/>
        <v>899999999.9999999</v>
      </c>
      <c r="E14" s="36">
        <f t="shared" si="2"/>
        <v>1.1111111111111113E-09</v>
      </c>
      <c r="F14" s="37">
        <f t="shared" si="3"/>
        <v>300</v>
      </c>
      <c r="G14" s="38">
        <f t="shared" si="4"/>
        <v>7.5</v>
      </c>
      <c r="H14" s="39">
        <f t="shared" si="5"/>
        <v>3</v>
      </c>
      <c r="I14" s="34">
        <f t="shared" si="6"/>
        <v>90000</v>
      </c>
      <c r="J14" s="40">
        <f t="shared" si="7"/>
        <v>9</v>
      </c>
      <c r="K14" s="41">
        <f t="shared" si="8"/>
        <v>0.09</v>
      </c>
      <c r="L14" s="34">
        <f t="shared" si="9"/>
        <v>36000</v>
      </c>
      <c r="M14" s="42">
        <f t="shared" si="10"/>
        <v>3.6</v>
      </c>
      <c r="N14" s="43">
        <f t="shared" si="11"/>
        <v>0.036000000000000004</v>
      </c>
      <c r="O14" s="44">
        <f t="shared" si="12"/>
        <v>27.777777777777775</v>
      </c>
      <c r="P14" s="34">
        <f t="shared" si="13"/>
        <v>22500</v>
      </c>
      <c r="Q14" s="43">
        <f t="shared" si="14"/>
        <v>2.25</v>
      </c>
      <c r="R14" s="43">
        <f t="shared" si="15"/>
        <v>0.0225</v>
      </c>
      <c r="S14" s="44">
        <f t="shared" si="16"/>
        <v>44.44444444444444</v>
      </c>
      <c r="T14" s="45">
        <f t="shared" si="17"/>
        <v>9</v>
      </c>
      <c r="U14" s="44">
        <f t="shared" si="18"/>
        <v>11.11111111111111</v>
      </c>
      <c r="V14" s="45">
        <f t="shared" si="19"/>
        <v>36</v>
      </c>
      <c r="W14" s="44">
        <f t="shared" si="20"/>
        <v>2.7777777777777777</v>
      </c>
      <c r="X14">
        <f t="shared" si="21"/>
        <v>300</v>
      </c>
      <c r="Y14">
        <f t="shared" si="22"/>
        <v>75</v>
      </c>
      <c r="Z14">
        <f t="shared" si="23"/>
        <v>18.75</v>
      </c>
      <c r="AA14">
        <f t="shared" si="24"/>
        <v>120</v>
      </c>
      <c r="AB14">
        <f t="shared" si="25"/>
        <v>30</v>
      </c>
    </row>
    <row r="15" spans="1:28" ht="15">
      <c r="A15" s="46" t="s">
        <v>35</v>
      </c>
      <c r="B15" s="34">
        <v>40000</v>
      </c>
      <c r="C15" s="35">
        <f t="shared" si="0"/>
        <v>2.5E-05</v>
      </c>
      <c r="D15" s="35">
        <f t="shared" si="1"/>
        <v>1600000000</v>
      </c>
      <c r="E15" s="36">
        <f t="shared" si="2"/>
        <v>6.25E-10</v>
      </c>
      <c r="F15" s="37">
        <f t="shared" si="3"/>
        <v>400</v>
      </c>
      <c r="G15" s="38">
        <f t="shared" si="4"/>
        <v>10</v>
      </c>
      <c r="H15" s="39">
        <f t="shared" si="5"/>
        <v>4</v>
      </c>
      <c r="I15" s="34">
        <f t="shared" si="6"/>
        <v>160000</v>
      </c>
      <c r="J15" s="40">
        <f t="shared" si="7"/>
        <v>16</v>
      </c>
      <c r="K15" s="41">
        <f t="shared" si="8"/>
        <v>0.16</v>
      </c>
      <c r="L15" s="34">
        <f t="shared" si="9"/>
        <v>64000</v>
      </c>
      <c r="M15" s="42">
        <f t="shared" si="10"/>
        <v>6.4</v>
      </c>
      <c r="N15" s="43">
        <f t="shared" si="11"/>
        <v>0.064</v>
      </c>
      <c r="O15" s="44">
        <f t="shared" si="12"/>
        <v>15.625</v>
      </c>
      <c r="P15" s="34">
        <f t="shared" si="13"/>
        <v>40000</v>
      </c>
      <c r="Q15" s="43">
        <f t="shared" si="14"/>
        <v>4</v>
      </c>
      <c r="R15" s="43">
        <f t="shared" si="15"/>
        <v>0.04</v>
      </c>
      <c r="S15" s="44">
        <f t="shared" si="16"/>
        <v>25</v>
      </c>
      <c r="T15" s="45">
        <f t="shared" si="17"/>
        <v>16</v>
      </c>
      <c r="U15" s="44">
        <f t="shared" si="18"/>
        <v>6.25</v>
      </c>
      <c r="V15" s="45">
        <f t="shared" si="19"/>
        <v>64</v>
      </c>
      <c r="W15" s="44">
        <f t="shared" si="20"/>
        <v>1.5625</v>
      </c>
      <c r="X15">
        <f t="shared" si="21"/>
        <v>400</v>
      </c>
      <c r="Y15">
        <f t="shared" si="22"/>
        <v>100</v>
      </c>
      <c r="Z15">
        <f t="shared" si="23"/>
        <v>25</v>
      </c>
      <c r="AA15">
        <f t="shared" si="24"/>
        <v>160</v>
      </c>
      <c r="AB15">
        <f t="shared" si="25"/>
        <v>40</v>
      </c>
    </row>
    <row r="16" spans="1:28" ht="15">
      <c r="A16" s="46" t="s">
        <v>36</v>
      </c>
      <c r="B16" s="34">
        <v>50000</v>
      </c>
      <c r="C16" s="35">
        <f t="shared" si="0"/>
        <v>2E-05</v>
      </c>
      <c r="D16" s="35">
        <f t="shared" si="1"/>
        <v>2499999999.9999995</v>
      </c>
      <c r="E16" s="36">
        <f t="shared" si="2"/>
        <v>4.0000000000000007E-10</v>
      </c>
      <c r="F16" s="37">
        <f t="shared" si="3"/>
        <v>500</v>
      </c>
      <c r="G16" s="38">
        <f t="shared" si="4"/>
        <v>12.5</v>
      </c>
      <c r="H16" s="39">
        <f t="shared" si="5"/>
        <v>5</v>
      </c>
      <c r="I16" s="34">
        <f t="shared" si="6"/>
        <v>250000</v>
      </c>
      <c r="J16" s="40">
        <f t="shared" si="7"/>
        <v>25</v>
      </c>
      <c r="K16" s="41">
        <f t="shared" si="8"/>
        <v>0.25</v>
      </c>
      <c r="L16" s="34">
        <f t="shared" si="9"/>
        <v>100000</v>
      </c>
      <c r="M16" s="42">
        <f t="shared" si="10"/>
        <v>10</v>
      </c>
      <c r="N16" s="43">
        <f t="shared" si="11"/>
        <v>0.1</v>
      </c>
      <c r="O16" s="44">
        <f t="shared" si="12"/>
        <v>10</v>
      </c>
      <c r="P16" s="34">
        <f t="shared" si="13"/>
        <v>62500</v>
      </c>
      <c r="Q16" s="43">
        <f t="shared" si="14"/>
        <v>6.25</v>
      </c>
      <c r="R16" s="43">
        <f t="shared" si="15"/>
        <v>0.0625</v>
      </c>
      <c r="S16" s="44">
        <f t="shared" si="16"/>
        <v>16</v>
      </c>
      <c r="T16" s="45">
        <f t="shared" si="17"/>
        <v>25</v>
      </c>
      <c r="U16" s="44">
        <f t="shared" si="18"/>
        <v>4</v>
      </c>
      <c r="V16" s="45">
        <f t="shared" si="19"/>
        <v>100</v>
      </c>
      <c r="W16" s="44">
        <f t="shared" si="20"/>
        <v>1</v>
      </c>
      <c r="X16">
        <f t="shared" si="21"/>
        <v>500</v>
      </c>
      <c r="Y16">
        <f t="shared" si="22"/>
        <v>125</v>
      </c>
      <c r="Z16">
        <f t="shared" si="23"/>
        <v>31.25</v>
      </c>
      <c r="AA16">
        <f t="shared" si="24"/>
        <v>200</v>
      </c>
      <c r="AB16">
        <f t="shared" si="25"/>
        <v>50</v>
      </c>
    </row>
    <row r="17" spans="1:28" ht="15">
      <c r="A17" s="46" t="s">
        <v>37</v>
      </c>
      <c r="B17" s="34">
        <v>60000</v>
      </c>
      <c r="C17" s="35">
        <f t="shared" si="0"/>
        <v>1.6666666666666667E-05</v>
      </c>
      <c r="D17" s="35">
        <f t="shared" si="1"/>
        <v>3599999999.9999995</v>
      </c>
      <c r="E17" s="36">
        <f t="shared" si="2"/>
        <v>2.777777777777778E-10</v>
      </c>
      <c r="F17" s="37">
        <f t="shared" si="3"/>
        <v>600</v>
      </c>
      <c r="G17" s="38">
        <f t="shared" si="4"/>
        <v>15</v>
      </c>
      <c r="H17" s="39">
        <f t="shared" si="5"/>
        <v>6</v>
      </c>
      <c r="I17" s="34">
        <f t="shared" si="6"/>
        <v>360000</v>
      </c>
      <c r="J17" s="40">
        <f t="shared" si="7"/>
        <v>36</v>
      </c>
      <c r="K17" s="41">
        <f t="shared" si="8"/>
        <v>0.36</v>
      </c>
      <c r="L17" s="34">
        <f t="shared" si="9"/>
        <v>144000</v>
      </c>
      <c r="M17" s="42">
        <f t="shared" si="10"/>
        <v>14.4</v>
      </c>
      <c r="N17" s="43">
        <f t="shared" si="11"/>
        <v>0.14400000000000002</v>
      </c>
      <c r="O17" s="44">
        <f t="shared" si="12"/>
        <v>6.944444444444444</v>
      </c>
      <c r="P17" s="34">
        <f t="shared" si="13"/>
        <v>90000</v>
      </c>
      <c r="Q17" s="43">
        <f t="shared" si="14"/>
        <v>9</v>
      </c>
      <c r="R17" s="43">
        <f t="shared" si="15"/>
        <v>0.09</v>
      </c>
      <c r="S17" s="44">
        <f t="shared" si="16"/>
        <v>11.11111111111111</v>
      </c>
      <c r="T17" s="45">
        <f t="shared" si="17"/>
        <v>36</v>
      </c>
      <c r="U17" s="44">
        <f t="shared" si="18"/>
        <v>2.7777777777777777</v>
      </c>
      <c r="V17" s="45">
        <f t="shared" si="19"/>
        <v>144</v>
      </c>
      <c r="W17" s="44">
        <f t="shared" si="20"/>
        <v>0.6944444444444444</v>
      </c>
      <c r="X17">
        <f t="shared" si="21"/>
        <v>600</v>
      </c>
      <c r="Y17">
        <f t="shared" si="22"/>
        <v>150</v>
      </c>
      <c r="Z17">
        <f t="shared" si="23"/>
        <v>37.5</v>
      </c>
      <c r="AA17">
        <f t="shared" si="24"/>
        <v>240</v>
      </c>
      <c r="AB17">
        <f t="shared" si="25"/>
        <v>60</v>
      </c>
    </row>
    <row r="18" spans="1:28" ht="15">
      <c r="A18" s="46" t="s">
        <v>38</v>
      </c>
      <c r="B18" s="34">
        <v>62500</v>
      </c>
      <c r="C18" s="35">
        <f t="shared" si="0"/>
        <v>1.6E-05</v>
      </c>
      <c r="D18" s="35">
        <f t="shared" si="1"/>
        <v>3906250000</v>
      </c>
      <c r="E18" s="36">
        <f t="shared" si="2"/>
        <v>2.56E-10</v>
      </c>
      <c r="F18" s="37">
        <f t="shared" si="3"/>
        <v>625</v>
      </c>
      <c r="G18" s="38">
        <f t="shared" si="4"/>
        <v>15.625</v>
      </c>
      <c r="H18" s="39">
        <f t="shared" si="5"/>
        <v>6.25</v>
      </c>
      <c r="I18" s="34">
        <f t="shared" si="6"/>
        <v>390625</v>
      </c>
      <c r="J18" s="40">
        <f t="shared" si="7"/>
        <v>39.0625</v>
      </c>
      <c r="K18" s="41">
        <f t="shared" si="8"/>
        <v>0.390625</v>
      </c>
      <c r="L18" s="34">
        <f t="shared" si="9"/>
        <v>156250</v>
      </c>
      <c r="M18" s="42">
        <f t="shared" si="10"/>
        <v>15.625</v>
      </c>
      <c r="N18" s="43">
        <f t="shared" si="11"/>
        <v>0.15625</v>
      </c>
      <c r="O18" s="44">
        <f t="shared" si="12"/>
        <v>6.4</v>
      </c>
      <c r="P18" s="34">
        <f t="shared" si="13"/>
        <v>97656.25</v>
      </c>
      <c r="Q18" s="43">
        <f t="shared" si="14"/>
        <v>9.765625</v>
      </c>
      <c r="R18" s="43">
        <f t="shared" si="15"/>
        <v>0.09765625</v>
      </c>
      <c r="S18" s="44">
        <f t="shared" si="16"/>
        <v>10.24</v>
      </c>
      <c r="T18" s="45">
        <f t="shared" si="17"/>
        <v>39.0625</v>
      </c>
      <c r="U18" s="44">
        <f t="shared" si="18"/>
        <v>2.56</v>
      </c>
      <c r="V18" s="45">
        <f t="shared" si="19"/>
        <v>156.25</v>
      </c>
      <c r="W18" s="44">
        <f t="shared" si="20"/>
        <v>0.64</v>
      </c>
      <c r="X18">
        <f t="shared" si="21"/>
        <v>625</v>
      </c>
      <c r="Y18">
        <f t="shared" si="22"/>
        <v>156.25</v>
      </c>
      <c r="Z18">
        <f t="shared" si="23"/>
        <v>39.0625</v>
      </c>
      <c r="AA18">
        <f t="shared" si="24"/>
        <v>250</v>
      </c>
      <c r="AB18">
        <f t="shared" si="25"/>
        <v>62.5</v>
      </c>
    </row>
    <row r="19" spans="1:28" ht="15">
      <c r="A19" s="47" t="s">
        <v>39</v>
      </c>
      <c r="B19" s="48">
        <v>100000</v>
      </c>
      <c r="C19" s="49">
        <f t="shared" si="0"/>
        <v>1E-05</v>
      </c>
      <c r="D19" s="49">
        <f t="shared" si="1"/>
        <v>9999999999.999998</v>
      </c>
      <c r="E19" s="50">
        <f t="shared" si="2"/>
        <v>1.0000000000000002E-10</v>
      </c>
      <c r="F19" s="51">
        <f t="shared" si="3"/>
        <v>1000</v>
      </c>
      <c r="G19" s="52">
        <f t="shared" si="4"/>
        <v>25</v>
      </c>
      <c r="H19" s="53">
        <f t="shared" si="5"/>
        <v>10</v>
      </c>
      <c r="I19" s="48">
        <f t="shared" si="6"/>
        <v>1000000</v>
      </c>
      <c r="J19" s="54">
        <f t="shared" si="7"/>
        <v>100</v>
      </c>
      <c r="K19" s="55">
        <f t="shared" si="8"/>
        <v>1</v>
      </c>
      <c r="L19" s="48">
        <f t="shared" si="9"/>
        <v>400000</v>
      </c>
      <c r="M19" s="56">
        <f t="shared" si="10"/>
        <v>40</v>
      </c>
      <c r="N19" s="57">
        <f t="shared" si="11"/>
        <v>0.4</v>
      </c>
      <c r="O19" s="58">
        <f t="shared" si="12"/>
        <v>2.5</v>
      </c>
      <c r="P19" s="48">
        <f t="shared" si="13"/>
        <v>250000</v>
      </c>
      <c r="Q19" s="57">
        <f t="shared" si="14"/>
        <v>25</v>
      </c>
      <c r="R19" s="57">
        <f t="shared" si="15"/>
        <v>0.25</v>
      </c>
      <c r="S19" s="58">
        <f t="shared" si="16"/>
        <v>4</v>
      </c>
      <c r="T19" s="59">
        <f t="shared" si="17"/>
        <v>100</v>
      </c>
      <c r="U19" s="58">
        <f t="shared" si="18"/>
        <v>1</v>
      </c>
      <c r="V19" s="59">
        <f t="shared" si="19"/>
        <v>400</v>
      </c>
      <c r="W19" s="58">
        <f t="shared" si="20"/>
        <v>0.25</v>
      </c>
      <c r="X19">
        <f t="shared" si="21"/>
        <v>1000</v>
      </c>
      <c r="Y19">
        <f t="shared" si="22"/>
        <v>250</v>
      </c>
      <c r="Z19">
        <f t="shared" si="23"/>
        <v>62.5</v>
      </c>
      <c r="AA19">
        <f t="shared" si="24"/>
        <v>400</v>
      </c>
      <c r="AB19">
        <f t="shared" si="25"/>
        <v>100</v>
      </c>
    </row>
    <row r="20" spans="1:28" ht="15">
      <c r="A20" s="60" t="s">
        <v>40</v>
      </c>
      <c r="B20" s="61">
        <v>125000</v>
      </c>
      <c r="C20" s="62">
        <f t="shared" si="0"/>
        <v>8E-06</v>
      </c>
      <c r="D20" s="62">
        <f t="shared" si="1"/>
        <v>15625000000</v>
      </c>
      <c r="E20" s="23">
        <f t="shared" si="2"/>
        <v>6.4E-11</v>
      </c>
      <c r="F20" s="63">
        <f t="shared" si="3"/>
        <v>1250</v>
      </c>
      <c r="G20" s="64">
        <f t="shared" si="4"/>
        <v>31.25</v>
      </c>
      <c r="H20" s="65">
        <f t="shared" si="5"/>
        <v>12.5</v>
      </c>
      <c r="I20" s="61">
        <f t="shared" si="6"/>
        <v>1562500</v>
      </c>
      <c r="J20" s="66">
        <f t="shared" si="7"/>
        <v>156.25</v>
      </c>
      <c r="K20" s="67">
        <f t="shared" si="8"/>
        <v>1.5625</v>
      </c>
      <c r="L20" s="61">
        <f t="shared" si="9"/>
        <v>625000</v>
      </c>
      <c r="M20" s="68">
        <f t="shared" si="10"/>
        <v>62.5</v>
      </c>
      <c r="N20" s="68">
        <f t="shared" si="11"/>
        <v>0.625</v>
      </c>
      <c r="O20" s="69">
        <f t="shared" si="12"/>
        <v>1.6</v>
      </c>
      <c r="P20" s="61">
        <f t="shared" si="13"/>
        <v>390625</v>
      </c>
      <c r="Q20" s="68">
        <f t="shared" si="14"/>
        <v>39.0625</v>
      </c>
      <c r="R20" s="68">
        <f t="shared" si="15"/>
        <v>0.390625</v>
      </c>
      <c r="S20" s="69">
        <f t="shared" si="16"/>
        <v>2.56</v>
      </c>
      <c r="T20" s="70">
        <f t="shared" si="17"/>
        <v>156.25</v>
      </c>
      <c r="U20" s="69">
        <f t="shared" si="18"/>
        <v>0.64</v>
      </c>
      <c r="V20" s="70">
        <f t="shared" si="19"/>
        <v>625</v>
      </c>
      <c r="W20" s="69">
        <f t="shared" si="20"/>
        <v>0.16</v>
      </c>
      <c r="X20">
        <f t="shared" si="21"/>
        <v>1250</v>
      </c>
      <c r="Y20">
        <f t="shared" si="22"/>
        <v>312.5</v>
      </c>
      <c r="Z20">
        <f t="shared" si="23"/>
        <v>78.125</v>
      </c>
      <c r="AA20">
        <f t="shared" si="24"/>
        <v>500</v>
      </c>
      <c r="AB20">
        <f t="shared" si="25"/>
        <v>125</v>
      </c>
    </row>
    <row r="21" spans="1:28" ht="15">
      <c r="A21" s="46" t="s">
        <v>41</v>
      </c>
      <c r="B21" s="34">
        <v>150000</v>
      </c>
      <c r="C21" s="35">
        <f t="shared" si="0"/>
        <v>6.666666666666667E-06</v>
      </c>
      <c r="D21" s="35">
        <f t="shared" si="1"/>
        <v>22500000000</v>
      </c>
      <c r="E21" s="36">
        <f t="shared" si="2"/>
        <v>4.4444444444444444E-11</v>
      </c>
      <c r="F21" s="71">
        <f t="shared" si="3"/>
        <v>1500</v>
      </c>
      <c r="G21" s="38">
        <f t="shared" si="4"/>
        <v>37.5</v>
      </c>
      <c r="H21" s="39">
        <f t="shared" si="5"/>
        <v>15</v>
      </c>
      <c r="I21" s="34">
        <f t="shared" si="6"/>
        <v>2250000</v>
      </c>
      <c r="J21" s="72">
        <f t="shared" si="7"/>
        <v>225</v>
      </c>
      <c r="K21" s="41">
        <f t="shared" si="8"/>
        <v>2.25</v>
      </c>
      <c r="L21" s="34">
        <f t="shared" si="9"/>
        <v>900000</v>
      </c>
      <c r="M21" s="72">
        <f t="shared" si="10"/>
        <v>90</v>
      </c>
      <c r="N21" s="43">
        <f t="shared" si="11"/>
        <v>0.9</v>
      </c>
      <c r="O21" s="44">
        <f t="shared" si="12"/>
        <v>1.1111111111111112</v>
      </c>
      <c r="P21" s="34">
        <f t="shared" si="13"/>
        <v>562500</v>
      </c>
      <c r="Q21" s="43">
        <f t="shared" si="14"/>
        <v>56.25</v>
      </c>
      <c r="R21" s="43">
        <f t="shared" si="15"/>
        <v>0.5625</v>
      </c>
      <c r="S21" s="44">
        <f t="shared" si="16"/>
        <v>1.7777777777777777</v>
      </c>
      <c r="T21" s="34">
        <f t="shared" si="17"/>
        <v>225</v>
      </c>
      <c r="U21" s="44">
        <f t="shared" si="18"/>
        <v>0.4444444444444444</v>
      </c>
      <c r="V21" s="34">
        <f t="shared" si="19"/>
        <v>900</v>
      </c>
      <c r="W21" s="44">
        <f t="shared" si="20"/>
        <v>0.1111111111111111</v>
      </c>
      <c r="X21">
        <f t="shared" si="21"/>
        <v>1500</v>
      </c>
      <c r="Y21">
        <f t="shared" si="22"/>
        <v>375</v>
      </c>
      <c r="Z21">
        <f t="shared" si="23"/>
        <v>93.75</v>
      </c>
      <c r="AA21">
        <f t="shared" si="24"/>
        <v>600</v>
      </c>
      <c r="AB21">
        <f t="shared" si="25"/>
        <v>150</v>
      </c>
    </row>
    <row r="22" spans="1:28" ht="15">
      <c r="A22" s="46" t="s">
        <v>42</v>
      </c>
      <c r="B22" s="34">
        <v>200000</v>
      </c>
      <c r="C22" s="35">
        <f t="shared" si="0"/>
        <v>5E-06</v>
      </c>
      <c r="D22" s="35">
        <f t="shared" si="1"/>
        <v>39999999999.99999</v>
      </c>
      <c r="E22" s="36">
        <f t="shared" si="2"/>
        <v>2.5000000000000004E-11</v>
      </c>
      <c r="F22" s="71">
        <f t="shared" si="3"/>
        <v>2000</v>
      </c>
      <c r="G22" s="38">
        <f t="shared" si="4"/>
        <v>50</v>
      </c>
      <c r="H22" s="39">
        <f t="shared" si="5"/>
        <v>20</v>
      </c>
      <c r="I22" s="34">
        <f t="shared" si="6"/>
        <v>4000000</v>
      </c>
      <c r="J22" s="72">
        <f t="shared" si="7"/>
        <v>400</v>
      </c>
      <c r="K22" s="41">
        <f t="shared" si="8"/>
        <v>4</v>
      </c>
      <c r="L22" s="34">
        <f t="shared" si="9"/>
        <v>1600000</v>
      </c>
      <c r="M22" s="72">
        <f t="shared" si="10"/>
        <v>160</v>
      </c>
      <c r="N22" s="43">
        <f t="shared" si="11"/>
        <v>1.6</v>
      </c>
      <c r="O22" s="44">
        <f t="shared" si="12"/>
        <v>0.625</v>
      </c>
      <c r="P22" s="34">
        <f t="shared" si="13"/>
        <v>1000000</v>
      </c>
      <c r="Q22" s="43">
        <f t="shared" si="14"/>
        <v>100</v>
      </c>
      <c r="R22" s="43">
        <f t="shared" si="15"/>
        <v>1</v>
      </c>
      <c r="S22" s="44">
        <f t="shared" si="16"/>
        <v>1</v>
      </c>
      <c r="T22" s="34">
        <f t="shared" si="17"/>
        <v>400</v>
      </c>
      <c r="U22" s="44">
        <f t="shared" si="18"/>
        <v>0.25</v>
      </c>
      <c r="V22" s="34">
        <f t="shared" si="19"/>
        <v>1600</v>
      </c>
      <c r="W22" s="44">
        <f t="shared" si="20"/>
        <v>0.0625</v>
      </c>
      <c r="X22">
        <f t="shared" si="21"/>
        <v>2000</v>
      </c>
      <c r="Y22">
        <f t="shared" si="22"/>
        <v>500</v>
      </c>
      <c r="Z22">
        <f t="shared" si="23"/>
        <v>125</v>
      </c>
      <c r="AA22">
        <f t="shared" si="24"/>
        <v>800</v>
      </c>
      <c r="AB22">
        <f t="shared" si="25"/>
        <v>200</v>
      </c>
    </row>
    <row r="23" spans="1:28" ht="15">
      <c r="A23" s="46" t="s">
        <v>43</v>
      </c>
      <c r="B23" s="34">
        <v>250000</v>
      </c>
      <c r="C23" s="35">
        <f t="shared" si="0"/>
        <v>4E-06</v>
      </c>
      <c r="D23" s="35">
        <f t="shared" si="1"/>
        <v>62500000000</v>
      </c>
      <c r="E23" s="36">
        <f t="shared" si="2"/>
        <v>1.6E-11</v>
      </c>
      <c r="F23" s="71">
        <f t="shared" si="3"/>
        <v>2500</v>
      </c>
      <c r="G23" s="38">
        <f t="shared" si="4"/>
        <v>62.5</v>
      </c>
      <c r="H23" s="39">
        <f t="shared" si="5"/>
        <v>25</v>
      </c>
      <c r="I23" s="34">
        <f t="shared" si="6"/>
        <v>6250000</v>
      </c>
      <c r="J23" s="72">
        <f t="shared" si="7"/>
        <v>625</v>
      </c>
      <c r="K23" s="41">
        <f t="shared" si="8"/>
        <v>6.25</v>
      </c>
      <c r="L23" s="34">
        <f t="shared" si="9"/>
        <v>2500000</v>
      </c>
      <c r="M23" s="72">
        <f t="shared" si="10"/>
        <v>250</v>
      </c>
      <c r="N23" s="43">
        <f t="shared" si="11"/>
        <v>2.5</v>
      </c>
      <c r="O23" s="44">
        <f t="shared" si="12"/>
        <v>0.4</v>
      </c>
      <c r="P23" s="34">
        <f t="shared" si="13"/>
        <v>1562500</v>
      </c>
      <c r="Q23" s="43">
        <f t="shared" si="14"/>
        <v>156.25</v>
      </c>
      <c r="R23" s="43">
        <f t="shared" si="15"/>
        <v>1.5625</v>
      </c>
      <c r="S23" s="44">
        <f t="shared" si="16"/>
        <v>0.64</v>
      </c>
      <c r="T23" s="34">
        <f t="shared" si="17"/>
        <v>625</v>
      </c>
      <c r="U23" s="44">
        <f t="shared" si="18"/>
        <v>0.16</v>
      </c>
      <c r="V23" s="34">
        <f t="shared" si="19"/>
        <v>2500</v>
      </c>
      <c r="W23" s="44">
        <f t="shared" si="20"/>
        <v>0.04</v>
      </c>
      <c r="X23">
        <f t="shared" si="21"/>
        <v>2500</v>
      </c>
      <c r="Y23">
        <f t="shared" si="22"/>
        <v>625</v>
      </c>
      <c r="Z23">
        <f t="shared" si="23"/>
        <v>156.25</v>
      </c>
      <c r="AA23">
        <f t="shared" si="24"/>
        <v>1000</v>
      </c>
      <c r="AB23">
        <f t="shared" si="25"/>
        <v>250</v>
      </c>
    </row>
    <row r="24" spans="1:28" ht="15">
      <c r="A24" s="46" t="s">
        <v>44</v>
      </c>
      <c r="B24" s="34">
        <v>300000</v>
      </c>
      <c r="C24" s="35">
        <f t="shared" si="0"/>
        <v>3.3333333333333333E-06</v>
      </c>
      <c r="D24" s="35">
        <f t="shared" si="1"/>
        <v>90000000000</v>
      </c>
      <c r="E24" s="36">
        <f t="shared" si="2"/>
        <v>1.1111111111111111E-11</v>
      </c>
      <c r="F24" s="71">
        <f t="shared" si="3"/>
        <v>3000</v>
      </c>
      <c r="G24" s="38">
        <f t="shared" si="4"/>
        <v>75</v>
      </c>
      <c r="H24" s="39">
        <f t="shared" si="5"/>
        <v>30</v>
      </c>
      <c r="I24" s="34">
        <f t="shared" si="6"/>
        <v>9000000</v>
      </c>
      <c r="J24" s="72">
        <f t="shared" si="7"/>
        <v>900</v>
      </c>
      <c r="K24" s="41">
        <f t="shared" si="8"/>
        <v>9</v>
      </c>
      <c r="L24" s="34">
        <f t="shared" si="9"/>
        <v>3600000</v>
      </c>
      <c r="M24" s="72">
        <f t="shared" si="10"/>
        <v>360</v>
      </c>
      <c r="N24" s="43">
        <f t="shared" si="11"/>
        <v>3.6</v>
      </c>
      <c r="O24" s="44">
        <f t="shared" si="12"/>
        <v>0.2777777777777778</v>
      </c>
      <c r="P24" s="34">
        <f t="shared" si="13"/>
        <v>2250000</v>
      </c>
      <c r="Q24" s="43">
        <f t="shared" si="14"/>
        <v>225</v>
      </c>
      <c r="R24" s="43">
        <f t="shared" si="15"/>
        <v>2.25</v>
      </c>
      <c r="S24" s="44">
        <f t="shared" si="16"/>
        <v>0.4444444444444444</v>
      </c>
      <c r="T24" s="34">
        <f t="shared" si="17"/>
        <v>900</v>
      </c>
      <c r="U24" s="44">
        <f t="shared" si="18"/>
        <v>0.1111111111111111</v>
      </c>
      <c r="V24" s="34">
        <f t="shared" si="19"/>
        <v>3600</v>
      </c>
      <c r="W24" s="44">
        <f t="shared" si="20"/>
        <v>0.027777777777777776</v>
      </c>
      <c r="X24">
        <f t="shared" si="21"/>
        <v>3000</v>
      </c>
      <c r="Y24">
        <f t="shared" si="22"/>
        <v>750</v>
      </c>
      <c r="Z24">
        <f t="shared" si="23"/>
        <v>187.5</v>
      </c>
      <c r="AA24">
        <f t="shared" si="24"/>
        <v>1200</v>
      </c>
      <c r="AB24">
        <f t="shared" si="25"/>
        <v>300</v>
      </c>
    </row>
    <row r="25" spans="1:28" ht="15">
      <c r="A25" s="46" t="s">
        <v>45</v>
      </c>
      <c r="B25" s="34">
        <v>500000</v>
      </c>
      <c r="C25" s="35">
        <f t="shared" si="0"/>
        <v>2E-06</v>
      </c>
      <c r="D25" s="35">
        <f t="shared" si="1"/>
        <v>250000000000</v>
      </c>
      <c r="E25" s="36">
        <f t="shared" si="2"/>
        <v>4E-12</v>
      </c>
      <c r="F25" s="71">
        <f t="shared" si="3"/>
        <v>5000</v>
      </c>
      <c r="G25" s="38">
        <f t="shared" si="4"/>
        <v>125</v>
      </c>
      <c r="H25" s="39">
        <f t="shared" si="5"/>
        <v>50</v>
      </c>
      <c r="I25" s="34">
        <f t="shared" si="6"/>
        <v>25000000</v>
      </c>
      <c r="J25" s="72">
        <f t="shared" si="7"/>
        <v>2500</v>
      </c>
      <c r="K25" s="41">
        <f t="shared" si="8"/>
        <v>25</v>
      </c>
      <c r="L25" s="34">
        <f t="shared" si="9"/>
        <v>10000000</v>
      </c>
      <c r="M25" s="72">
        <f t="shared" si="10"/>
        <v>1000</v>
      </c>
      <c r="N25" s="43">
        <f t="shared" si="11"/>
        <v>10</v>
      </c>
      <c r="O25" s="44">
        <f t="shared" si="12"/>
        <v>0.1</v>
      </c>
      <c r="P25" s="34">
        <f t="shared" si="13"/>
        <v>6250000</v>
      </c>
      <c r="Q25" s="43">
        <f t="shared" si="14"/>
        <v>625</v>
      </c>
      <c r="R25" s="43">
        <f t="shared" si="15"/>
        <v>6.25</v>
      </c>
      <c r="S25" s="44">
        <f t="shared" si="16"/>
        <v>0.16</v>
      </c>
      <c r="T25" s="34">
        <f t="shared" si="17"/>
        <v>2500</v>
      </c>
      <c r="U25" s="44">
        <f t="shared" si="18"/>
        <v>0.04</v>
      </c>
      <c r="V25" s="34">
        <f t="shared" si="19"/>
        <v>10000</v>
      </c>
      <c r="W25" s="44">
        <f t="shared" si="20"/>
        <v>0.01</v>
      </c>
      <c r="X25">
        <f t="shared" si="21"/>
        <v>5000</v>
      </c>
      <c r="Y25">
        <f t="shared" si="22"/>
        <v>1250</v>
      </c>
      <c r="Z25">
        <f t="shared" si="23"/>
        <v>312.5</v>
      </c>
      <c r="AA25">
        <f t="shared" si="24"/>
        <v>2000</v>
      </c>
      <c r="AB25">
        <f t="shared" si="25"/>
        <v>500</v>
      </c>
    </row>
    <row r="26" spans="1:28" ht="15">
      <c r="A26" s="73" t="s">
        <v>46</v>
      </c>
      <c r="B26" s="74">
        <v>1000000</v>
      </c>
      <c r="C26" s="75">
        <f t="shared" si="0"/>
        <v>1E-06</v>
      </c>
      <c r="D26" s="75">
        <f t="shared" si="1"/>
        <v>1000000000000</v>
      </c>
      <c r="E26" s="76">
        <f t="shared" si="2"/>
        <v>1E-12</v>
      </c>
      <c r="F26" s="77">
        <f t="shared" si="3"/>
        <v>10000</v>
      </c>
      <c r="G26" s="78">
        <f t="shared" si="4"/>
        <v>250</v>
      </c>
      <c r="H26" s="79">
        <f t="shared" si="5"/>
        <v>100</v>
      </c>
      <c r="I26" s="74">
        <f t="shared" si="6"/>
        <v>100000000</v>
      </c>
      <c r="J26" s="80">
        <f t="shared" si="7"/>
        <v>10000</v>
      </c>
      <c r="K26" s="81">
        <f t="shared" si="8"/>
        <v>100</v>
      </c>
      <c r="L26" s="74">
        <f t="shared" si="9"/>
        <v>40000000</v>
      </c>
      <c r="M26" s="80">
        <f t="shared" si="10"/>
        <v>4000</v>
      </c>
      <c r="N26" s="82">
        <f t="shared" si="11"/>
        <v>40</v>
      </c>
      <c r="O26" s="83">
        <f t="shared" si="12"/>
        <v>0.025</v>
      </c>
      <c r="P26" s="74">
        <f t="shared" si="13"/>
        <v>25000000</v>
      </c>
      <c r="Q26" s="82">
        <f t="shared" si="14"/>
        <v>2500</v>
      </c>
      <c r="R26" s="82">
        <f t="shared" si="15"/>
        <v>25</v>
      </c>
      <c r="S26" s="83">
        <f t="shared" si="16"/>
        <v>0.04</v>
      </c>
      <c r="T26" s="74">
        <f t="shared" si="17"/>
        <v>10000</v>
      </c>
      <c r="U26" s="83">
        <f t="shared" si="18"/>
        <v>0.01</v>
      </c>
      <c r="V26" s="74">
        <f t="shared" si="19"/>
        <v>40000</v>
      </c>
      <c r="W26" s="83">
        <f t="shared" si="20"/>
        <v>0.0025</v>
      </c>
      <c r="X26">
        <f t="shared" si="21"/>
        <v>10000</v>
      </c>
      <c r="Y26">
        <f t="shared" si="22"/>
        <v>2500</v>
      </c>
      <c r="Z26">
        <f t="shared" si="23"/>
        <v>625</v>
      </c>
      <c r="AA26">
        <f t="shared" si="24"/>
        <v>4000</v>
      </c>
      <c r="AB26">
        <f t="shared" si="25"/>
        <v>1000</v>
      </c>
    </row>
    <row r="27" spans="1:28" ht="15">
      <c r="A27" s="73" t="s">
        <v>98</v>
      </c>
      <c r="B27" s="150">
        <v>1500000</v>
      </c>
      <c r="C27" s="75">
        <f t="shared" si="0"/>
        <v>6.666666666666667E-07</v>
      </c>
      <c r="D27" s="75">
        <f t="shared" si="1"/>
        <v>2250000000000</v>
      </c>
      <c r="E27" s="75">
        <f t="shared" si="2"/>
        <v>4.444444444444445E-13</v>
      </c>
      <c r="F27" s="151">
        <f t="shared" si="3"/>
        <v>15000</v>
      </c>
      <c r="G27" s="152">
        <f t="shared" si="4"/>
        <v>375</v>
      </c>
      <c r="H27" s="153">
        <f t="shared" si="5"/>
        <v>150</v>
      </c>
      <c r="I27" s="74">
        <f t="shared" si="6"/>
        <v>225000000</v>
      </c>
      <c r="J27" s="80">
        <f t="shared" si="7"/>
        <v>22500</v>
      </c>
      <c r="K27" s="81">
        <f t="shared" si="8"/>
        <v>225</v>
      </c>
      <c r="L27" s="150">
        <f t="shared" si="9"/>
        <v>90000000</v>
      </c>
      <c r="M27" s="80">
        <f t="shared" si="10"/>
        <v>9000</v>
      </c>
      <c r="N27" s="82">
        <f t="shared" si="11"/>
        <v>90</v>
      </c>
      <c r="O27" s="154">
        <f t="shared" si="12"/>
        <v>0.011111111111111112</v>
      </c>
      <c r="P27" s="150">
        <f t="shared" si="13"/>
        <v>56250000</v>
      </c>
      <c r="Q27" s="82">
        <f t="shared" si="14"/>
        <v>5625</v>
      </c>
      <c r="R27" s="82">
        <f t="shared" si="15"/>
        <v>56.25</v>
      </c>
      <c r="S27" s="154">
        <f t="shared" si="16"/>
        <v>0.017777777777777778</v>
      </c>
      <c r="T27" s="150">
        <f t="shared" si="17"/>
        <v>22500</v>
      </c>
      <c r="U27" s="154">
        <f t="shared" si="18"/>
        <v>0.0044444444444444444</v>
      </c>
      <c r="V27" s="150">
        <f t="shared" si="19"/>
        <v>90000</v>
      </c>
      <c r="W27" s="154">
        <f t="shared" si="20"/>
        <v>0.0011111111111111111</v>
      </c>
      <c r="X27">
        <f t="shared" si="21"/>
        <v>15000</v>
      </c>
      <c r="Y27">
        <f t="shared" si="22"/>
        <v>3750</v>
      </c>
      <c r="Z27">
        <f t="shared" si="23"/>
        <v>937.5</v>
      </c>
      <c r="AA27">
        <f t="shared" si="24"/>
        <v>6000</v>
      </c>
      <c r="AB27">
        <f t="shared" si="25"/>
        <v>1500</v>
      </c>
    </row>
    <row r="28" spans="1:28" s="89" customFormat="1" ht="15">
      <c r="A28" s="84" t="s">
        <v>47</v>
      </c>
      <c r="B28" s="72">
        <v>2500000</v>
      </c>
      <c r="C28" s="85">
        <f t="shared" si="0"/>
        <v>4E-07</v>
      </c>
      <c r="D28" s="85">
        <f t="shared" si="1"/>
        <v>6250000000000.001</v>
      </c>
      <c r="E28" s="85">
        <f t="shared" si="2"/>
        <v>1.5999999999999997E-13</v>
      </c>
      <c r="F28" s="72">
        <f t="shared" si="3"/>
        <v>25000</v>
      </c>
      <c r="G28" s="86">
        <f t="shared" si="4"/>
        <v>625</v>
      </c>
      <c r="H28" s="87">
        <f t="shared" si="5"/>
        <v>250</v>
      </c>
      <c r="I28" s="34">
        <f t="shared" si="6"/>
        <v>625000000</v>
      </c>
      <c r="J28" s="72">
        <f t="shared" si="7"/>
        <v>62500</v>
      </c>
      <c r="K28" s="41">
        <f t="shared" si="8"/>
        <v>625</v>
      </c>
      <c r="L28" s="88">
        <f t="shared" si="9"/>
        <v>250000000</v>
      </c>
      <c r="M28" s="72">
        <f t="shared" si="10"/>
        <v>25000</v>
      </c>
      <c r="N28" s="43">
        <f t="shared" si="11"/>
        <v>250</v>
      </c>
      <c r="O28" s="43">
        <f t="shared" si="12"/>
        <v>0.004</v>
      </c>
      <c r="P28" s="72">
        <f t="shared" si="13"/>
        <v>156250000</v>
      </c>
      <c r="Q28" s="43">
        <f t="shared" si="14"/>
        <v>15625</v>
      </c>
      <c r="R28" s="43">
        <f t="shared" si="15"/>
        <v>156.25</v>
      </c>
      <c r="S28" s="43">
        <f t="shared" si="16"/>
        <v>0.0064</v>
      </c>
      <c r="T28" s="72">
        <f t="shared" si="17"/>
        <v>62500</v>
      </c>
      <c r="U28" s="43">
        <f t="shared" si="18"/>
        <v>0.0015999999999999999</v>
      </c>
      <c r="V28" s="72">
        <f t="shared" si="19"/>
        <v>250000</v>
      </c>
      <c r="W28" s="43">
        <f t="shared" si="20"/>
        <v>0.00039999999999999996</v>
      </c>
      <c r="X28">
        <f t="shared" si="21"/>
        <v>25000</v>
      </c>
      <c r="Y28">
        <f t="shared" si="22"/>
        <v>6250</v>
      </c>
      <c r="Z28">
        <f t="shared" si="23"/>
        <v>1562.5</v>
      </c>
      <c r="AA28">
        <f t="shared" si="24"/>
        <v>10000</v>
      </c>
      <c r="AB28">
        <f t="shared" si="25"/>
        <v>2500</v>
      </c>
    </row>
    <row r="29" spans="1:28" s="89" customFormat="1" ht="15">
      <c r="A29" s="84" t="s">
        <v>48</v>
      </c>
      <c r="B29" s="72">
        <v>3000000</v>
      </c>
      <c r="C29" s="85">
        <f t="shared" si="0"/>
        <v>3.3333333333333335E-07</v>
      </c>
      <c r="D29" s="85">
        <f t="shared" si="1"/>
        <v>9000000000000</v>
      </c>
      <c r="E29" s="85">
        <f t="shared" si="2"/>
        <v>1.1111111111111112E-13</v>
      </c>
      <c r="F29" s="72">
        <f t="shared" si="3"/>
        <v>30000</v>
      </c>
      <c r="G29" s="86">
        <f t="shared" si="4"/>
        <v>750</v>
      </c>
      <c r="H29" s="87">
        <f t="shared" si="5"/>
        <v>300</v>
      </c>
      <c r="I29" s="34">
        <f t="shared" si="6"/>
        <v>900000000</v>
      </c>
      <c r="J29" s="72">
        <f t="shared" si="7"/>
        <v>90000</v>
      </c>
      <c r="K29" s="41">
        <f t="shared" si="8"/>
        <v>900</v>
      </c>
      <c r="L29" s="88">
        <f t="shared" si="9"/>
        <v>360000000</v>
      </c>
      <c r="M29" s="72">
        <f t="shared" si="10"/>
        <v>36000</v>
      </c>
      <c r="N29" s="43">
        <f t="shared" si="11"/>
        <v>360</v>
      </c>
      <c r="O29" s="43">
        <f t="shared" si="12"/>
        <v>0.002777777777777778</v>
      </c>
      <c r="P29" s="72">
        <f t="shared" si="13"/>
        <v>225000000</v>
      </c>
      <c r="Q29" s="43">
        <f t="shared" si="14"/>
        <v>22500</v>
      </c>
      <c r="R29" s="43">
        <f t="shared" si="15"/>
        <v>225</v>
      </c>
      <c r="S29" s="43">
        <f t="shared" si="16"/>
        <v>0.0044444444444444444</v>
      </c>
      <c r="T29" s="72">
        <f t="shared" si="17"/>
        <v>90000</v>
      </c>
      <c r="U29" s="43">
        <f t="shared" si="18"/>
        <v>0.0011111111111111111</v>
      </c>
      <c r="V29" s="72">
        <f t="shared" si="19"/>
        <v>360000</v>
      </c>
      <c r="W29" s="43">
        <f t="shared" si="20"/>
        <v>0.0002777777777777778</v>
      </c>
      <c r="X29">
        <f t="shared" si="21"/>
        <v>30000</v>
      </c>
      <c r="Y29">
        <f t="shared" si="22"/>
        <v>7500</v>
      </c>
      <c r="Z29">
        <f t="shared" si="23"/>
        <v>1875</v>
      </c>
      <c r="AA29">
        <f t="shared" si="24"/>
        <v>12000</v>
      </c>
      <c r="AB29">
        <f t="shared" si="25"/>
        <v>3000</v>
      </c>
    </row>
    <row r="30" spans="1:28" ht="15">
      <c r="A30" s="90" t="s">
        <v>49</v>
      </c>
      <c r="B30" s="91">
        <v>5000000</v>
      </c>
      <c r="C30" s="92">
        <f t="shared" si="0"/>
        <v>2E-07</v>
      </c>
      <c r="D30" s="92">
        <f t="shared" si="1"/>
        <v>25000000000000.004</v>
      </c>
      <c r="E30" s="93">
        <f t="shared" si="2"/>
        <v>3.9999999999999994E-14</v>
      </c>
      <c r="F30" s="94">
        <f t="shared" si="3"/>
        <v>50000</v>
      </c>
      <c r="G30" s="95">
        <f t="shared" si="4"/>
        <v>1250</v>
      </c>
      <c r="H30" s="96">
        <f t="shared" si="5"/>
        <v>500</v>
      </c>
      <c r="I30" s="91">
        <f t="shared" si="6"/>
        <v>2500000000</v>
      </c>
      <c r="J30" s="97">
        <f t="shared" si="7"/>
        <v>250000</v>
      </c>
      <c r="K30" s="98">
        <f t="shared" si="8"/>
        <v>2500</v>
      </c>
      <c r="L30" s="91">
        <f t="shared" si="9"/>
        <v>1000000000</v>
      </c>
      <c r="M30" s="97">
        <f t="shared" si="10"/>
        <v>100000</v>
      </c>
      <c r="N30" s="99">
        <f t="shared" si="11"/>
        <v>1000</v>
      </c>
      <c r="O30" s="100">
        <f t="shared" si="12"/>
        <v>0.001</v>
      </c>
      <c r="P30" s="91">
        <f t="shared" si="13"/>
        <v>625000000</v>
      </c>
      <c r="Q30" s="99">
        <f t="shared" si="14"/>
        <v>62500</v>
      </c>
      <c r="R30" s="99">
        <f t="shared" si="15"/>
        <v>625</v>
      </c>
      <c r="S30" s="100">
        <f t="shared" si="16"/>
        <v>0.0016</v>
      </c>
      <c r="T30" s="91">
        <f t="shared" si="17"/>
        <v>250000</v>
      </c>
      <c r="U30" s="100">
        <f t="shared" si="18"/>
        <v>0.00039999999999999996</v>
      </c>
      <c r="V30" s="91">
        <f t="shared" si="19"/>
        <v>1000000</v>
      </c>
      <c r="W30" s="100">
        <f t="shared" si="20"/>
        <v>9.999999999999999E-05</v>
      </c>
      <c r="X30">
        <f t="shared" si="21"/>
        <v>50000</v>
      </c>
      <c r="Y30">
        <f t="shared" si="22"/>
        <v>12500</v>
      </c>
      <c r="Z30">
        <f t="shared" si="23"/>
        <v>3125</v>
      </c>
      <c r="AA30">
        <f t="shared" si="24"/>
        <v>20000</v>
      </c>
      <c r="AB30">
        <f t="shared" si="25"/>
        <v>5000</v>
      </c>
    </row>
    <row r="31" spans="3:18" ht="15">
      <c r="C31" s="101"/>
      <c r="D31" s="101"/>
      <c r="E31" s="101"/>
      <c r="J31" s="102"/>
      <c r="K31" s="102"/>
      <c r="M31" s="103"/>
      <c r="N31" s="103"/>
      <c r="Q31" s="103"/>
      <c r="R31" s="103"/>
    </row>
    <row r="32" spans="1:32" ht="64.5" customHeight="1">
      <c r="A32" s="104" t="s">
        <v>50</v>
      </c>
      <c r="B32" s="105" t="s">
        <v>1</v>
      </c>
      <c r="C32" s="3" t="s">
        <v>2</v>
      </c>
      <c r="D32" s="4" t="s">
        <v>3</v>
      </c>
      <c r="E32" s="5" t="s">
        <v>4</v>
      </c>
      <c r="F32" s="5" t="s">
        <v>5</v>
      </c>
      <c r="G32" s="6" t="s">
        <v>6</v>
      </c>
      <c r="H32" s="7" t="s">
        <v>7</v>
      </c>
      <c r="I32" s="145" t="s">
        <v>8</v>
      </c>
      <c r="J32" s="145"/>
      <c r="K32" s="145"/>
      <c r="L32" s="145" t="s">
        <v>9</v>
      </c>
      <c r="M32" s="145"/>
      <c r="N32" s="145"/>
      <c r="O32" s="145"/>
      <c r="P32" s="145" t="s">
        <v>10</v>
      </c>
      <c r="Q32" s="145"/>
      <c r="R32" s="145"/>
      <c r="S32" s="145"/>
      <c r="T32" s="146" t="s">
        <v>11</v>
      </c>
      <c r="U32" s="146"/>
      <c r="V32" s="145" t="s">
        <v>12</v>
      </c>
      <c r="W32" s="145"/>
      <c r="X32" s="156"/>
      <c r="Y32" s="106" t="s">
        <v>51</v>
      </c>
      <c r="Z32" s="106" t="s">
        <v>52</v>
      </c>
      <c r="AA32" s="106" t="s">
        <v>53</v>
      </c>
      <c r="AB32" s="106" t="s">
        <v>54</v>
      </c>
      <c r="AC32" s="106" t="s">
        <v>55</v>
      </c>
      <c r="AD32" s="106" t="s">
        <v>56</v>
      </c>
      <c r="AE32" s="106" t="s">
        <v>57</v>
      </c>
      <c r="AF32" s="106" t="s">
        <v>58</v>
      </c>
    </row>
    <row r="33" spans="1:32" ht="15">
      <c r="A33" s="46" t="s">
        <v>59</v>
      </c>
      <c r="B33" s="34">
        <v>7920</v>
      </c>
      <c r="C33" s="35">
        <f>1/$B33</f>
        <v>0.00012626262626262626</v>
      </c>
      <c r="D33" s="35">
        <f>1/E33</f>
        <v>62726400</v>
      </c>
      <c r="E33" s="36">
        <f>C33^2</f>
        <v>1.594225079073564E-08</v>
      </c>
      <c r="F33" s="71">
        <f>B33/100</f>
        <v>79.2</v>
      </c>
      <c r="G33" s="38">
        <f>0.25*$B33/1000</f>
        <v>1.98</v>
      </c>
      <c r="H33" s="39">
        <f>G33*(0.1/0.25)</f>
        <v>0.792</v>
      </c>
      <c r="I33" s="34">
        <f>POWER($B33/100,2)</f>
        <v>6272.64</v>
      </c>
      <c r="J33" s="107">
        <f>I33*0.0001</f>
        <v>0.627264</v>
      </c>
      <c r="K33" s="41">
        <f>I33*0.000001</f>
        <v>0.00627264</v>
      </c>
      <c r="L33" s="34">
        <f>M33*10000</f>
        <v>2509.056</v>
      </c>
      <c r="M33" s="43">
        <f>POWER($B33/1000,2)/250</f>
        <v>0.2509056</v>
      </c>
      <c r="N33" s="43">
        <f>M33/100</f>
        <v>0.002509056</v>
      </c>
      <c r="O33" s="44">
        <f>1/N33</f>
        <v>398.55626976839096</v>
      </c>
      <c r="P33" s="34">
        <f>Q33*10000</f>
        <v>1568.1599999999999</v>
      </c>
      <c r="Q33" s="43">
        <f>POWER($B33/1000,2)/400</f>
        <v>0.15681599999999998</v>
      </c>
      <c r="R33" s="43">
        <f>Q33/100</f>
        <v>0.0015681599999999999</v>
      </c>
      <c r="S33" s="44">
        <f>1/R33</f>
        <v>637.6900316294257</v>
      </c>
      <c r="T33" s="108">
        <f>4*Q33</f>
        <v>0.6272639999999999</v>
      </c>
      <c r="U33" s="44">
        <f>1/T33*100</f>
        <v>159.42250790735642</v>
      </c>
      <c r="V33" s="108">
        <f>4*T33</f>
        <v>2.5090559999999997</v>
      </c>
      <c r="W33" s="44">
        <f>1/V33*100</f>
        <v>39.855626976839105</v>
      </c>
      <c r="X33" s="157"/>
      <c r="Y33" s="102">
        <f>(12*5280)/B33</f>
        <v>8</v>
      </c>
      <c r="Z33" s="109">
        <f>1/Y33</f>
        <v>0.125</v>
      </c>
      <c r="AA33" s="102">
        <f>Y33^2</f>
        <v>64</v>
      </c>
      <c r="AB33" s="109">
        <f>1/AA33</f>
        <v>0.015625</v>
      </c>
      <c r="AC33" s="110">
        <f>AB33*640</f>
        <v>10</v>
      </c>
      <c r="AD33" s="103">
        <f>M33/$B$45</f>
        <v>0.6200012400024799</v>
      </c>
      <c r="AE33" s="103">
        <f>Q33/$B$45</f>
        <v>0.3875007750015499</v>
      </c>
      <c r="AF33" s="109">
        <f>AC33/16</f>
        <v>0.625</v>
      </c>
    </row>
    <row r="34" spans="1:32" ht="15">
      <c r="A34" s="46" t="s">
        <v>60</v>
      </c>
      <c r="B34" s="34">
        <v>15840</v>
      </c>
      <c r="C34" s="35">
        <f>1/$B34</f>
        <v>6.313131313131313E-05</v>
      </c>
      <c r="D34" s="35">
        <f>1/E34</f>
        <v>250905600</v>
      </c>
      <c r="E34" s="36">
        <f>C34^2</f>
        <v>3.98556269768391E-09</v>
      </c>
      <c r="F34" s="71">
        <f>B34/100</f>
        <v>158.4</v>
      </c>
      <c r="G34" s="38">
        <f>0.25*$B34/1000</f>
        <v>3.96</v>
      </c>
      <c r="H34" s="39">
        <f>G34*(0.1/0.25)</f>
        <v>1.584</v>
      </c>
      <c r="I34" s="34">
        <f>POWER($B34/100,2)</f>
        <v>25090.56</v>
      </c>
      <c r="J34" s="107">
        <f>I34*0.0001</f>
        <v>2.509056</v>
      </c>
      <c r="K34" s="41">
        <f>I34*0.000001</f>
        <v>0.02509056</v>
      </c>
      <c r="L34" s="34">
        <f>M34*10000</f>
        <v>10036.224</v>
      </c>
      <c r="M34" s="43">
        <f>POWER($B34/1000,2)/250</f>
        <v>1.0036224</v>
      </c>
      <c r="N34" s="43">
        <f>M34/100</f>
        <v>0.010036224</v>
      </c>
      <c r="O34" s="44">
        <f>1/N34</f>
        <v>99.63906744209774</v>
      </c>
      <c r="P34" s="34">
        <f>Q34*10000</f>
        <v>6272.639999999999</v>
      </c>
      <c r="Q34" s="43">
        <f>POWER($B34/1000,2)/400</f>
        <v>0.6272639999999999</v>
      </c>
      <c r="R34" s="43">
        <f>Q34/100</f>
        <v>0.0062726399999999995</v>
      </c>
      <c r="S34" s="44">
        <f>1/R34</f>
        <v>159.42250790735642</v>
      </c>
      <c r="T34" s="108">
        <f>4*Q34</f>
        <v>2.5090559999999997</v>
      </c>
      <c r="U34" s="44">
        <f>1/T34*100</f>
        <v>39.855626976839105</v>
      </c>
      <c r="V34" s="108">
        <f>4*T34</f>
        <v>10.036223999999999</v>
      </c>
      <c r="W34" s="44">
        <f>1/V34*100</f>
        <v>9.963906744209776</v>
      </c>
      <c r="X34" s="157"/>
      <c r="Y34" s="102">
        <f>(12*5280)/B34</f>
        <v>4</v>
      </c>
      <c r="Z34" s="109">
        <f>1/Y34</f>
        <v>0.25</v>
      </c>
      <c r="AA34" s="102">
        <f>Y34^2</f>
        <v>16</v>
      </c>
      <c r="AB34" s="109">
        <f>1/AA34</f>
        <v>0.0625</v>
      </c>
      <c r="AC34" s="110">
        <f>AB34*640</f>
        <v>40</v>
      </c>
      <c r="AD34" s="103">
        <f>M34/$B$45</f>
        <v>2.4800049600099197</v>
      </c>
      <c r="AE34" s="103">
        <f>Q34/$B$45</f>
        <v>1.5500031000061996</v>
      </c>
      <c r="AF34" s="109">
        <f>AC34/16</f>
        <v>2.5</v>
      </c>
    </row>
    <row r="35" spans="1:32" ht="15">
      <c r="A35" s="46" t="s">
        <v>61</v>
      </c>
      <c r="B35" s="34">
        <v>31680</v>
      </c>
      <c r="C35" s="35">
        <f>1/$B35</f>
        <v>3.1565656565656566E-05</v>
      </c>
      <c r="D35" s="35">
        <f>1/E35</f>
        <v>1003622400</v>
      </c>
      <c r="E35" s="36">
        <f>C35^2</f>
        <v>9.963906744209774E-10</v>
      </c>
      <c r="F35" s="71">
        <f>B35/100</f>
        <v>316.8</v>
      </c>
      <c r="G35" s="38">
        <f>0.25*$B35/1000</f>
        <v>7.92</v>
      </c>
      <c r="H35" s="39">
        <f>G35*(0.1/0.25)</f>
        <v>3.168</v>
      </c>
      <c r="I35" s="34">
        <f>POWER($B35/100,2)</f>
        <v>100362.24</v>
      </c>
      <c r="J35" s="107">
        <f>I35*0.0001</f>
        <v>10.036224</v>
      </c>
      <c r="K35" s="41">
        <f>I35*0.000001</f>
        <v>0.10036224</v>
      </c>
      <c r="L35" s="34">
        <f>M35*10000</f>
        <v>40144.896</v>
      </c>
      <c r="M35" s="43">
        <f>POWER($B35/1000,2)/250</f>
        <v>4.0144896</v>
      </c>
      <c r="N35" s="43">
        <f>M35/100</f>
        <v>0.040144896</v>
      </c>
      <c r="O35" s="44">
        <f>1/N35</f>
        <v>24.909766860524435</v>
      </c>
      <c r="P35" s="34">
        <f>Q35*10000</f>
        <v>25090.559999999998</v>
      </c>
      <c r="Q35" s="43">
        <f>POWER($B35/1000,2)/400</f>
        <v>2.5090559999999997</v>
      </c>
      <c r="R35" s="43">
        <f>Q35/100</f>
        <v>0.025090559999999998</v>
      </c>
      <c r="S35" s="44">
        <f>1/R35</f>
        <v>39.855626976839105</v>
      </c>
      <c r="T35" s="108">
        <f>4*Q35</f>
        <v>10.036223999999999</v>
      </c>
      <c r="U35" s="44">
        <f>1/T35*100</f>
        <v>9.963906744209776</v>
      </c>
      <c r="V35" s="108">
        <f>4*T35</f>
        <v>40.144895999999996</v>
      </c>
      <c r="W35" s="44">
        <f>1/V35*100</f>
        <v>2.490976686052444</v>
      </c>
      <c r="X35" s="157"/>
      <c r="Y35" s="102">
        <f>(12*5280)/B35</f>
        <v>2</v>
      </c>
      <c r="Z35" s="109">
        <f>1/Y35</f>
        <v>0.5</v>
      </c>
      <c r="AA35" s="102">
        <f>Y35^2</f>
        <v>4</v>
      </c>
      <c r="AB35" s="109">
        <f>1/AA35</f>
        <v>0.25</v>
      </c>
      <c r="AC35" s="110">
        <f>AB35*640</f>
        <v>160</v>
      </c>
      <c r="AD35" s="103">
        <f>M35/$B$45</f>
        <v>9.920019840039679</v>
      </c>
      <c r="AE35" s="103">
        <f>Q35/$B$45</f>
        <v>6.200012400024798</v>
      </c>
      <c r="AF35" s="109">
        <f>AC35/16</f>
        <v>10</v>
      </c>
    </row>
    <row r="36" spans="1:32" ht="15">
      <c r="A36" s="46" t="s">
        <v>62</v>
      </c>
      <c r="B36" s="34">
        <v>63360</v>
      </c>
      <c r="C36" s="35">
        <f>1/$B36</f>
        <v>1.5782828282828283E-05</v>
      </c>
      <c r="D36" s="35">
        <f>1/E36</f>
        <v>4014489600</v>
      </c>
      <c r="E36" s="36">
        <f>C36^2</f>
        <v>2.4909766860524435E-10</v>
      </c>
      <c r="F36" s="71">
        <f>B36/100</f>
        <v>633.6</v>
      </c>
      <c r="G36" s="38">
        <f>0.25*$B36/1000</f>
        <v>15.84</v>
      </c>
      <c r="H36" s="39">
        <f>G36*(0.1/0.25)</f>
        <v>6.336</v>
      </c>
      <c r="I36" s="34">
        <f>POWER($B36/100,2)</f>
        <v>401448.96</v>
      </c>
      <c r="J36" s="107">
        <f>I36*0.0001</f>
        <v>40.144896</v>
      </c>
      <c r="K36" s="41">
        <f>I36*0.000001</f>
        <v>0.40144896</v>
      </c>
      <c r="L36" s="34">
        <f>M36*10000</f>
        <v>160579.584</v>
      </c>
      <c r="M36" s="43">
        <f>POWER($B36/1000,2)/250</f>
        <v>16.0579584</v>
      </c>
      <c r="N36" s="43">
        <f>M36/100</f>
        <v>0.160579584</v>
      </c>
      <c r="O36" s="44">
        <f>1/N36</f>
        <v>6.227441715131109</v>
      </c>
      <c r="P36" s="34">
        <f>Q36*10000</f>
        <v>100362.23999999999</v>
      </c>
      <c r="Q36" s="43">
        <f>POWER($B36/1000,2)/400</f>
        <v>10.036223999999999</v>
      </c>
      <c r="R36" s="43">
        <f>Q36/100</f>
        <v>0.10036223999999999</v>
      </c>
      <c r="S36" s="44">
        <f>1/R36</f>
        <v>9.963906744209776</v>
      </c>
      <c r="T36" s="108">
        <f>4*Q36</f>
        <v>40.144895999999996</v>
      </c>
      <c r="U36" s="44">
        <f>1/T36*100</f>
        <v>2.490976686052444</v>
      </c>
      <c r="V36" s="108">
        <f>4*T36</f>
        <v>160.57958399999998</v>
      </c>
      <c r="W36" s="44">
        <f>1/V36*100</f>
        <v>0.622744171513111</v>
      </c>
      <c r="X36" s="157"/>
      <c r="Y36" s="102">
        <f>(12*5280)/B36</f>
        <v>1</v>
      </c>
      <c r="Z36" s="109">
        <f>1/Y36</f>
        <v>1</v>
      </c>
      <c r="AA36" s="102">
        <f>Y36^2</f>
        <v>1</v>
      </c>
      <c r="AB36" s="109">
        <f>1/AA36</f>
        <v>1</v>
      </c>
      <c r="AC36" s="110">
        <f>AB36*640</f>
        <v>640</v>
      </c>
      <c r="AD36" s="103">
        <f>M36/$B$45</f>
        <v>39.680079360158715</v>
      </c>
      <c r="AE36" s="103">
        <f>Q36/$B$45</f>
        <v>24.800049600099193</v>
      </c>
      <c r="AF36" s="109">
        <f>AC36/16</f>
        <v>40</v>
      </c>
    </row>
    <row r="37" spans="1:32" ht="15">
      <c r="A37" s="46" t="s">
        <v>63</v>
      </c>
      <c r="B37" s="34">
        <v>126720</v>
      </c>
      <c r="C37" s="35">
        <f>1/$B37</f>
        <v>7.891414141414141E-06</v>
      </c>
      <c r="D37" s="35">
        <f>1/E37</f>
        <v>16057958400</v>
      </c>
      <c r="E37" s="36">
        <f>C37^2</f>
        <v>6.227441715131109E-11</v>
      </c>
      <c r="F37" s="71">
        <f>B37/100</f>
        <v>1267.2</v>
      </c>
      <c r="G37" s="38">
        <f>0.25*$B37/1000</f>
        <v>31.68</v>
      </c>
      <c r="H37" s="39">
        <f>G37*(0.1/0.25)</f>
        <v>12.672</v>
      </c>
      <c r="I37" s="34">
        <f>POWER($B37/100,2)</f>
        <v>1605795.84</v>
      </c>
      <c r="J37" s="107">
        <f>I37*0.0001</f>
        <v>160.579584</v>
      </c>
      <c r="K37" s="41">
        <f>I37*0.000001</f>
        <v>1.60579584</v>
      </c>
      <c r="L37" s="34">
        <f>M37*10000</f>
        <v>642318.336</v>
      </c>
      <c r="M37" s="43">
        <f>POWER($B37/1000,2)/250</f>
        <v>64.2318336</v>
      </c>
      <c r="N37" s="43">
        <f>M37/100</f>
        <v>0.642318336</v>
      </c>
      <c r="O37" s="44">
        <f>1/N37</f>
        <v>1.5568604287827772</v>
      </c>
      <c r="P37" s="34">
        <f>Q37*10000</f>
        <v>401448.95999999996</v>
      </c>
      <c r="Q37" s="43">
        <f>POWER($B37/1000,2)/400</f>
        <v>40.144895999999996</v>
      </c>
      <c r="R37" s="43">
        <f>Q37/100</f>
        <v>0.40144895999999997</v>
      </c>
      <c r="S37" s="44">
        <f>1/R37</f>
        <v>2.490976686052444</v>
      </c>
      <c r="T37" s="108">
        <f>4*Q37</f>
        <v>160.57958399999998</v>
      </c>
      <c r="U37" s="44">
        <f>1/T37*100</f>
        <v>0.622744171513111</v>
      </c>
      <c r="V37" s="108">
        <f>4*T37</f>
        <v>642.3183359999999</v>
      </c>
      <c r="W37" s="44">
        <f>1/V37*100</f>
        <v>0.15568604287827775</v>
      </c>
      <c r="X37" s="157"/>
      <c r="Y37" s="102">
        <f>(12*5280)/B37</f>
        <v>0.5</v>
      </c>
      <c r="Z37" s="109">
        <f>1/Y37</f>
        <v>2</v>
      </c>
      <c r="AA37" s="102">
        <f>Y37^2</f>
        <v>0.25</v>
      </c>
      <c r="AB37" s="109">
        <f>1/AA37</f>
        <v>4</v>
      </c>
      <c r="AC37" s="110">
        <f>AB37*640</f>
        <v>2560</v>
      </c>
      <c r="AD37" s="103">
        <f>M37/$B$45</f>
        <v>158.72031744063486</v>
      </c>
      <c r="AE37" s="103">
        <f>Q37/$B$45</f>
        <v>99.20019840039677</v>
      </c>
      <c r="AF37" s="109">
        <f>AC37/16</f>
        <v>160</v>
      </c>
    </row>
    <row r="39" spans="1:7" ht="15">
      <c r="A39" s="111" t="s">
        <v>64</v>
      </c>
      <c r="B39" s="102">
        <f>(5280^2)/640</f>
        <v>43560</v>
      </c>
      <c r="C39" s="111" t="s">
        <v>65</v>
      </c>
      <c r="D39">
        <v>2.54</v>
      </c>
      <c r="E39" s="111" t="s">
        <v>66</v>
      </c>
      <c r="F39" s="109">
        <f>1/D39</f>
        <v>0.39370078740157477</v>
      </c>
      <c r="G39" s="111" t="s">
        <v>67</v>
      </c>
    </row>
    <row r="40" spans="2:5" ht="15">
      <c r="B40" s="102"/>
      <c r="D40" s="109">
        <f>D39*12</f>
        <v>30.48</v>
      </c>
      <c r="E40" s="111" t="s">
        <v>68</v>
      </c>
    </row>
    <row r="41" spans="2:5" ht="15">
      <c r="B41" s="102"/>
      <c r="D41" s="109">
        <f>D40*3</f>
        <v>91.44</v>
      </c>
      <c r="E41" s="111" t="s">
        <v>69</v>
      </c>
    </row>
    <row r="42" spans="2:7" ht="15">
      <c r="B42" s="102">
        <f>10000*D44</f>
        <v>11959.900463010801</v>
      </c>
      <c r="C42" s="111" t="s">
        <v>70</v>
      </c>
      <c r="D42" s="109">
        <f>D41/100</f>
        <v>0.9144</v>
      </c>
      <c r="E42" s="111" t="s">
        <v>71</v>
      </c>
      <c r="F42" s="109">
        <f>1/D42</f>
        <v>1.0936132983377078</v>
      </c>
      <c r="G42" s="111" t="s">
        <v>72</v>
      </c>
    </row>
    <row r="43" spans="2:5" ht="15">
      <c r="B43" s="102">
        <f>B42*(3^2)</f>
        <v>107639.1041670972</v>
      </c>
      <c r="C43" s="111" t="s">
        <v>73</v>
      </c>
      <c r="D43" s="109">
        <f>D42^2</f>
        <v>0.83612736</v>
      </c>
      <c r="E43" s="111" t="s">
        <v>74</v>
      </c>
    </row>
    <row r="44" spans="4:5" ht="15">
      <c r="D44" s="109">
        <f>1/D43</f>
        <v>1.1959900463010802</v>
      </c>
      <c r="E44" s="111" t="s">
        <v>75</v>
      </c>
    </row>
    <row r="45" spans="2:5" ht="15">
      <c r="B45" s="109">
        <f>B39/B43</f>
        <v>0.4046856422400001</v>
      </c>
      <c r="C45" s="111" t="s">
        <v>76</v>
      </c>
      <c r="D45" s="109">
        <f>D44*(3^2)</f>
        <v>10.763910416709722</v>
      </c>
      <c r="E45" s="111" t="s">
        <v>77</v>
      </c>
    </row>
    <row r="46" spans="2:5" ht="15">
      <c r="B46" s="109">
        <f>1/B45</f>
        <v>2.4710538146716527</v>
      </c>
      <c r="C46" s="111" t="s">
        <v>78</v>
      </c>
      <c r="D46" s="109">
        <f>D45*144/10000</f>
        <v>0.15500031000062</v>
      </c>
      <c r="E46" s="111" t="s">
        <v>79</v>
      </c>
    </row>
    <row r="47" spans="4:5" ht="15">
      <c r="D47" s="109">
        <f>1/D46</f>
        <v>6.4516</v>
      </c>
      <c r="E47" s="111" t="s">
        <v>80</v>
      </c>
    </row>
    <row r="49" spans="1:5" ht="15">
      <c r="A49" s="112" t="s">
        <v>81</v>
      </c>
      <c r="B49" s="113" t="s">
        <v>82</v>
      </c>
      <c r="C49" s="113" t="s">
        <v>83</v>
      </c>
      <c r="D49" s="113" t="s">
        <v>84</v>
      </c>
      <c r="E49" s="113" t="s">
        <v>85</v>
      </c>
    </row>
    <row r="50" spans="2:5" ht="15">
      <c r="B50" s="109">
        <f>1/C50</f>
        <v>2.5</v>
      </c>
      <c r="C50" s="114">
        <v>0.4</v>
      </c>
      <c r="D50" s="109">
        <f>C50/$D$47</f>
        <v>0.06200012400024801</v>
      </c>
      <c r="E50" s="109">
        <f>1/D50</f>
        <v>16.128999999999998</v>
      </c>
    </row>
    <row r="51" spans="2:5" ht="15">
      <c r="B51" s="109">
        <f>1/C51</f>
        <v>4</v>
      </c>
      <c r="C51" s="114">
        <v>0.25</v>
      </c>
      <c r="D51" s="109">
        <f>C51/$D$47</f>
        <v>0.038750077500155</v>
      </c>
      <c r="E51" s="109">
        <f>1/D51</f>
        <v>25.8064</v>
      </c>
    </row>
    <row r="52" spans="2:6" ht="15">
      <c r="B52" s="109">
        <f>1/C52</f>
        <v>2.48000496000992</v>
      </c>
      <c r="C52" s="109">
        <f>D52*$D$47</f>
        <v>0.403225</v>
      </c>
      <c r="D52" s="109">
        <f>1/E52</f>
        <v>0.0625</v>
      </c>
      <c r="E52" s="114">
        <v>16</v>
      </c>
      <c r="F52" s="111" t="s">
        <v>86</v>
      </c>
    </row>
    <row r="53" spans="2:6" ht="15">
      <c r="B53" s="109">
        <f>1/C53</f>
        <v>3.8750077500155</v>
      </c>
      <c r="C53" s="109">
        <f>D53*$D$47</f>
        <v>0.258064</v>
      </c>
      <c r="D53" s="109">
        <f>1/E53</f>
        <v>0.04</v>
      </c>
      <c r="E53" s="114">
        <v>25</v>
      </c>
      <c r="F53" s="111" t="s">
        <v>87</v>
      </c>
    </row>
    <row r="54" spans="1:9" ht="36.75">
      <c r="A54" s="1" t="s">
        <v>0</v>
      </c>
      <c r="B54" s="115" t="s">
        <v>51</v>
      </c>
      <c r="C54" s="115" t="s">
        <v>52</v>
      </c>
      <c r="D54" s="115" t="s">
        <v>53</v>
      </c>
      <c r="E54" s="115" t="s">
        <v>54</v>
      </c>
      <c r="F54" s="115" t="s">
        <v>55</v>
      </c>
      <c r="G54" s="115" t="s">
        <v>56</v>
      </c>
      <c r="H54" s="115" t="s">
        <v>57</v>
      </c>
      <c r="I54" s="115" t="s">
        <v>58</v>
      </c>
    </row>
    <row r="55" spans="1:9" ht="15">
      <c r="A55" s="46" t="s">
        <v>59</v>
      </c>
      <c r="B55" s="102">
        <f>(12*5280)/B33</f>
        <v>8</v>
      </c>
      <c r="C55" s="109">
        <f>1/B55</f>
        <v>0.125</v>
      </c>
      <c r="D55" s="102">
        <f>B55^2</f>
        <v>64</v>
      </c>
      <c r="E55" s="109">
        <f>1/D55</f>
        <v>0.015625</v>
      </c>
      <c r="F55" s="110">
        <f>E55*640</f>
        <v>10</v>
      </c>
      <c r="G55" s="103">
        <f>M33/$B$45</f>
        <v>0.6200012400024799</v>
      </c>
      <c r="H55" s="103">
        <f>Q33/$B$45</f>
        <v>0.3875007750015499</v>
      </c>
      <c r="I55" s="109">
        <f>F55/16</f>
        <v>0.625</v>
      </c>
    </row>
    <row r="56" spans="1:9" ht="15">
      <c r="A56" s="46" t="s">
        <v>60</v>
      </c>
      <c r="B56" s="102">
        <f>(12*5280)/B34</f>
        <v>4</v>
      </c>
      <c r="C56" s="109">
        <f>1/B56</f>
        <v>0.25</v>
      </c>
      <c r="D56" s="102">
        <f>B56^2</f>
        <v>16</v>
      </c>
      <c r="E56" s="109">
        <f>1/D56</f>
        <v>0.0625</v>
      </c>
      <c r="F56" s="110">
        <f>E56*640</f>
        <v>40</v>
      </c>
      <c r="G56" s="103">
        <f>M34/$B$45</f>
        <v>2.4800049600099197</v>
      </c>
      <c r="H56" s="103">
        <f>Q34/$B$45</f>
        <v>1.5500031000061996</v>
      </c>
      <c r="I56" s="109">
        <f>F56/16</f>
        <v>2.5</v>
      </c>
    </row>
    <row r="57" spans="1:9" ht="15">
      <c r="A57" s="46" t="s">
        <v>61</v>
      </c>
      <c r="B57" s="102">
        <f>(12*5280)/B35</f>
        <v>2</v>
      </c>
      <c r="C57" s="109">
        <f>1/B57</f>
        <v>0.5</v>
      </c>
      <c r="D57" s="102">
        <f>B57^2</f>
        <v>4</v>
      </c>
      <c r="E57" s="109">
        <f>1/D57</f>
        <v>0.25</v>
      </c>
      <c r="F57" s="110">
        <f>E57*640</f>
        <v>160</v>
      </c>
      <c r="G57" s="103">
        <f>M35/$B$45</f>
        <v>9.920019840039679</v>
      </c>
      <c r="H57" s="103">
        <f>Q35/$B$45</f>
        <v>6.200012400024798</v>
      </c>
      <c r="I57" s="109">
        <f>F57/16</f>
        <v>10</v>
      </c>
    </row>
    <row r="58" spans="1:9" ht="15">
      <c r="A58" s="46" t="s">
        <v>62</v>
      </c>
      <c r="B58" s="102">
        <f>(12*5280)/B36</f>
        <v>1</v>
      </c>
      <c r="C58" s="109">
        <f>1/B58</f>
        <v>1</v>
      </c>
      <c r="D58" s="102">
        <f>B58^2</f>
        <v>1</v>
      </c>
      <c r="E58" s="109">
        <f>1/D58</f>
        <v>1</v>
      </c>
      <c r="F58" s="110">
        <f>E58*640</f>
        <v>640</v>
      </c>
      <c r="G58" s="103">
        <f>M36/$B$45</f>
        <v>39.680079360158715</v>
      </c>
      <c r="H58" s="103">
        <f>Q36/$B$45</f>
        <v>24.800049600099193</v>
      </c>
      <c r="I58" s="109">
        <f>F58/16</f>
        <v>40</v>
      </c>
    </row>
    <row r="59" spans="1:9" ht="15">
      <c r="A59" s="46" t="s">
        <v>63</v>
      </c>
      <c r="B59" s="102">
        <f>(12*5280)/B37</f>
        <v>0.5</v>
      </c>
      <c r="C59" s="109">
        <f>1/B59</f>
        <v>2</v>
      </c>
      <c r="D59" s="102">
        <f>B59^2</f>
        <v>0.25</v>
      </c>
      <c r="E59" s="109">
        <f>1/D59</f>
        <v>4</v>
      </c>
      <c r="F59" s="110">
        <f>E59*640</f>
        <v>2560</v>
      </c>
      <c r="G59" s="103">
        <f>M37/$B$45</f>
        <v>158.72031744063486</v>
      </c>
      <c r="H59" s="103">
        <f>Q37/$B$45</f>
        <v>99.20019840039677</v>
      </c>
      <c r="I59" s="109">
        <f>F59/16</f>
        <v>160</v>
      </c>
    </row>
  </sheetData>
  <sheetProtection selectLockedCells="1" selectUnlockedCells="1"/>
  <mergeCells count="10">
    <mergeCell ref="I1:K1"/>
    <mergeCell ref="L1:O1"/>
    <mergeCell ref="P1:S1"/>
    <mergeCell ref="T1:U1"/>
    <mergeCell ref="V1:W1"/>
    <mergeCell ref="I32:K32"/>
    <mergeCell ref="L32:O32"/>
    <mergeCell ref="P32:S32"/>
    <mergeCell ref="T32:U32"/>
    <mergeCell ref="V32:W32"/>
  </mergeCells>
  <conditionalFormatting sqref="G3:W28 G30:W30 G33:X37">
    <cfRule type="cellIs" priority="1" dxfId="2" operator="lessThanOrEqual" stopIfTrue="1">
      <formula>1</formula>
    </cfRule>
    <cfRule type="cellIs" priority="2" dxfId="1" operator="between" stopIfTrue="1">
      <formula>1000</formula>
      <formula>100000</formula>
    </cfRule>
    <cfRule type="cellIs" priority="3" dxfId="0" operator="greaterThanOrEqual" stopIfTrue="1">
      <formula>100000</formula>
    </cfRule>
  </conditionalFormatting>
  <conditionalFormatting sqref="G29:W29">
    <cfRule type="cellIs" priority="4" dxfId="2" operator="lessThanOrEqual" stopIfTrue="1">
      <formula>1</formula>
    </cfRule>
    <cfRule type="cellIs" priority="5" dxfId="1" operator="between" stopIfTrue="1">
      <formula>1000</formula>
      <formula>100000</formula>
    </cfRule>
    <cfRule type="cellIs" priority="6" dxfId="0" operator="greaterThanOrEqual" stopIfTrue="1">
      <formula>100000</formula>
    </cfRule>
  </conditionalFormatting>
  <printOptions/>
  <pageMargins left="0.7479166666666667" right="0.7479166666666667" top="0.9840277777777777" bottom="0.9840277777777777" header="0.5118055555555555" footer="0.5118055555555555"/>
  <pageSetup fitToWidth="2" fitToHeight="1" horizontalDpi="300" verticalDpi="3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G5" activeCellId="1" sqref="C28:W28 G5"/>
    </sheetView>
  </sheetViews>
  <sheetFormatPr defaultColWidth="8.8515625" defaultRowHeight="15"/>
  <cols>
    <col min="1" max="1" width="8.140625" style="0" customWidth="1"/>
    <col min="2" max="2" width="12.28125" style="0" customWidth="1"/>
    <col min="3" max="3" width="13.28125" style="0" customWidth="1"/>
  </cols>
  <sheetData>
    <row r="1" spans="1:3" ht="48.75">
      <c r="A1" s="116" t="s">
        <v>88</v>
      </c>
      <c r="B1" s="2" t="s">
        <v>89</v>
      </c>
      <c r="C1" s="117" t="s">
        <v>90</v>
      </c>
    </row>
    <row r="2" spans="1:8" ht="13.5" customHeight="1">
      <c r="A2" s="118" t="s">
        <v>19</v>
      </c>
      <c r="B2" s="119" t="s">
        <v>91</v>
      </c>
      <c r="C2" s="120" t="s">
        <v>91</v>
      </c>
      <c r="E2" s="147" t="s">
        <v>92</v>
      </c>
      <c r="F2" s="147"/>
      <c r="G2" s="121"/>
      <c r="H2" s="122"/>
    </row>
    <row r="3" spans="1:8" ht="15">
      <c r="A3" s="123">
        <v>0.1</v>
      </c>
      <c r="B3" s="124">
        <f aca="true" t="shared" si="0" ref="B3:B26">ROUNDDOWN(SQRT(A3*1000),0)*500</f>
        <v>5000</v>
      </c>
      <c r="C3" s="125">
        <f aca="true" t="shared" si="1" ref="C3:C26">ROUNDDOWN(SQRT(A3*1600),0)*500</f>
        <v>6000</v>
      </c>
      <c r="E3" s="126"/>
      <c r="F3" s="127"/>
      <c r="G3" s="128"/>
      <c r="H3" s="129"/>
    </row>
    <row r="4" spans="1:8" ht="15">
      <c r="A4" s="130">
        <v>0.25</v>
      </c>
      <c r="B4" s="131">
        <f t="shared" si="0"/>
        <v>7500</v>
      </c>
      <c r="C4" s="132">
        <f t="shared" si="1"/>
        <v>10000</v>
      </c>
      <c r="E4" s="148" t="s">
        <v>93</v>
      </c>
      <c r="F4" s="148"/>
      <c r="G4" s="133">
        <v>7</v>
      </c>
      <c r="H4" s="129"/>
    </row>
    <row r="5" spans="1:8" ht="15">
      <c r="A5" s="130">
        <v>0.5</v>
      </c>
      <c r="B5" s="131">
        <f t="shared" si="0"/>
        <v>11000</v>
      </c>
      <c r="C5" s="132">
        <f t="shared" si="1"/>
        <v>14000</v>
      </c>
      <c r="E5" s="149" t="s">
        <v>94</v>
      </c>
      <c r="F5" s="149"/>
      <c r="G5" s="128"/>
      <c r="H5" s="129"/>
    </row>
    <row r="6" spans="1:8" ht="15">
      <c r="A6" s="130">
        <v>1</v>
      </c>
      <c r="B6" s="131">
        <f t="shared" si="0"/>
        <v>15500</v>
      </c>
      <c r="C6" s="132">
        <f t="shared" si="1"/>
        <v>20000</v>
      </c>
      <c r="E6" s="134"/>
      <c r="F6" s="135" t="s">
        <v>95</v>
      </c>
      <c r="G6" s="136">
        <f>ROUNDDOWN(SQRT(G$4*1000),0)*500</f>
        <v>41500</v>
      </c>
      <c r="H6" s="129"/>
    </row>
    <row r="7" spans="1:8" ht="15">
      <c r="A7" s="130">
        <v>2</v>
      </c>
      <c r="B7" s="131">
        <f t="shared" si="0"/>
        <v>22000</v>
      </c>
      <c r="C7" s="132">
        <f t="shared" si="1"/>
        <v>28000</v>
      </c>
      <c r="E7" s="134"/>
      <c r="F7" s="135" t="s">
        <v>96</v>
      </c>
      <c r="G7" s="137">
        <f>ROUNDDOWN(SQRT(G$4*1600),0)*500</f>
        <v>52500</v>
      </c>
      <c r="H7" s="129"/>
    </row>
    <row r="8" spans="1:8" ht="15">
      <c r="A8" s="130">
        <v>2.5</v>
      </c>
      <c r="B8" s="131">
        <f t="shared" si="0"/>
        <v>25000</v>
      </c>
      <c r="C8" s="132">
        <f t="shared" si="1"/>
        <v>31500</v>
      </c>
      <c r="E8" s="138"/>
      <c r="F8" s="128"/>
      <c r="G8" s="128"/>
      <c r="H8" s="129"/>
    </row>
    <row r="9" spans="1:8" ht="15">
      <c r="A9" s="130">
        <v>4</v>
      </c>
      <c r="B9" s="131">
        <f t="shared" si="0"/>
        <v>31500</v>
      </c>
      <c r="C9" s="132">
        <f t="shared" si="1"/>
        <v>40000</v>
      </c>
      <c r="E9" s="139"/>
      <c r="F9" s="140"/>
      <c r="G9" s="140"/>
      <c r="H9" s="141"/>
    </row>
    <row r="10" spans="1:3" ht="15">
      <c r="A10" s="130">
        <v>5</v>
      </c>
      <c r="B10" s="131">
        <f t="shared" si="0"/>
        <v>35000</v>
      </c>
      <c r="C10" s="132">
        <f t="shared" si="1"/>
        <v>44500</v>
      </c>
    </row>
    <row r="11" spans="1:5" ht="15">
      <c r="A11" s="130">
        <v>7.5</v>
      </c>
      <c r="B11" s="131">
        <f t="shared" si="0"/>
        <v>43000</v>
      </c>
      <c r="C11" s="132">
        <f t="shared" si="1"/>
        <v>54500</v>
      </c>
      <c r="E11" s="111" t="s">
        <v>97</v>
      </c>
    </row>
    <row r="12" spans="1:3" ht="15">
      <c r="A12" s="130">
        <v>10</v>
      </c>
      <c r="B12" s="131">
        <f t="shared" si="0"/>
        <v>50000</v>
      </c>
      <c r="C12" s="132">
        <f t="shared" si="1"/>
        <v>63000</v>
      </c>
    </row>
    <row r="13" spans="1:3" ht="15">
      <c r="A13" s="130">
        <v>12.5</v>
      </c>
      <c r="B13" s="131">
        <f t="shared" si="0"/>
        <v>55500</v>
      </c>
      <c r="C13" s="132">
        <f t="shared" si="1"/>
        <v>70500</v>
      </c>
    </row>
    <row r="14" spans="1:3" ht="15">
      <c r="A14" s="130">
        <v>15</v>
      </c>
      <c r="B14" s="131">
        <f t="shared" si="0"/>
        <v>61000</v>
      </c>
      <c r="C14" s="132">
        <f t="shared" si="1"/>
        <v>77000</v>
      </c>
    </row>
    <row r="15" spans="1:3" ht="15">
      <c r="A15" s="130">
        <v>20</v>
      </c>
      <c r="B15" s="131">
        <f t="shared" si="0"/>
        <v>70500</v>
      </c>
      <c r="C15" s="132">
        <f t="shared" si="1"/>
        <v>89000</v>
      </c>
    </row>
    <row r="16" spans="1:3" ht="15">
      <c r="A16" s="130">
        <v>25</v>
      </c>
      <c r="B16" s="131">
        <f t="shared" si="0"/>
        <v>79000</v>
      </c>
      <c r="C16" s="132">
        <f t="shared" si="1"/>
        <v>100000</v>
      </c>
    </row>
    <row r="17" spans="1:3" ht="15">
      <c r="A17" s="130">
        <v>40</v>
      </c>
      <c r="B17" s="131">
        <f t="shared" si="0"/>
        <v>100000</v>
      </c>
      <c r="C17" s="132">
        <f t="shared" si="1"/>
        <v>126000</v>
      </c>
    </row>
    <row r="18" spans="1:3" ht="15">
      <c r="A18" s="130">
        <v>50</v>
      </c>
      <c r="B18" s="131">
        <f t="shared" si="0"/>
        <v>111500</v>
      </c>
      <c r="C18" s="132">
        <f t="shared" si="1"/>
        <v>141000</v>
      </c>
    </row>
    <row r="19" spans="1:3" ht="15">
      <c r="A19" s="130">
        <v>80</v>
      </c>
      <c r="B19" s="131">
        <f t="shared" si="0"/>
        <v>141000</v>
      </c>
      <c r="C19" s="132">
        <f t="shared" si="1"/>
        <v>178500</v>
      </c>
    </row>
    <row r="20" spans="1:22" ht="15">
      <c r="A20" s="130">
        <v>100</v>
      </c>
      <c r="B20" s="131">
        <f t="shared" si="0"/>
        <v>158000</v>
      </c>
      <c r="C20" s="132">
        <f t="shared" si="1"/>
        <v>200000</v>
      </c>
      <c r="F20" s="110"/>
      <c r="J20" s="110"/>
      <c r="M20" s="110"/>
      <c r="T20" s="110"/>
      <c r="V20" s="110"/>
    </row>
    <row r="21" spans="1:22" ht="15">
      <c r="A21" s="130">
        <v>150</v>
      </c>
      <c r="B21" s="131">
        <f t="shared" si="0"/>
        <v>193500</v>
      </c>
      <c r="C21" s="132">
        <f t="shared" si="1"/>
        <v>244500</v>
      </c>
      <c r="F21" s="110"/>
      <c r="J21" s="110"/>
      <c r="M21" s="110"/>
      <c r="T21" s="110"/>
      <c r="V21" s="110"/>
    </row>
    <row r="22" spans="1:22" ht="15">
      <c r="A22" s="130">
        <v>200</v>
      </c>
      <c r="B22" s="131">
        <f t="shared" si="0"/>
        <v>223500</v>
      </c>
      <c r="C22" s="132">
        <f t="shared" si="1"/>
        <v>282500</v>
      </c>
      <c r="F22" s="110"/>
      <c r="J22" s="110"/>
      <c r="M22" s="110"/>
      <c r="T22" s="110"/>
      <c r="V22" s="110"/>
    </row>
    <row r="23" spans="1:22" ht="15">
      <c r="A23" s="130">
        <v>250</v>
      </c>
      <c r="B23" s="131">
        <f t="shared" si="0"/>
        <v>250000</v>
      </c>
      <c r="C23" s="132">
        <f t="shared" si="1"/>
        <v>316000</v>
      </c>
      <c r="F23" s="110"/>
      <c r="J23" s="110"/>
      <c r="M23" s="110"/>
      <c r="T23" s="110"/>
      <c r="V23" s="110"/>
    </row>
    <row r="24" spans="1:22" ht="15">
      <c r="A24" s="130">
        <v>400</v>
      </c>
      <c r="B24" s="131">
        <f t="shared" si="0"/>
        <v>316000</v>
      </c>
      <c r="C24" s="132">
        <f t="shared" si="1"/>
        <v>400000</v>
      </c>
      <c r="F24" s="110"/>
      <c r="J24" s="110"/>
      <c r="M24" s="110"/>
      <c r="T24" s="110"/>
      <c r="V24" s="110"/>
    </row>
    <row r="25" spans="1:22" ht="15">
      <c r="A25" s="130">
        <v>500</v>
      </c>
      <c r="B25" s="131">
        <f t="shared" si="0"/>
        <v>353500</v>
      </c>
      <c r="C25" s="132">
        <f t="shared" si="1"/>
        <v>447000</v>
      </c>
      <c r="F25" s="110"/>
      <c r="J25" s="110"/>
      <c r="M25" s="110"/>
      <c r="T25" s="110"/>
      <c r="V25" s="110"/>
    </row>
    <row r="26" spans="1:3" ht="15">
      <c r="A26" s="142">
        <v>1000</v>
      </c>
      <c r="B26" s="143">
        <f t="shared" si="0"/>
        <v>500000</v>
      </c>
      <c r="C26" s="144">
        <f t="shared" si="1"/>
        <v>632000</v>
      </c>
    </row>
  </sheetData>
  <sheetProtection selectLockedCells="1" selectUnlockedCells="1"/>
  <mergeCells count="3">
    <mergeCell ref="E2:F2"/>
    <mergeCell ref="E4:F4"/>
    <mergeCell ref="E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